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stephenhughes/Documents/Stephen/Dual Credit 2024 2025/Cycle Charts/Cycle 6/"/>
    </mc:Choice>
  </mc:AlternateContent>
  <xr:revisionPtr revIDLastSave="0" documentId="13_ncr:1_{8C80EF33-3EC0-464A-992D-3272BB06F3E0}" xr6:coauthVersionLast="47" xr6:coauthVersionMax="47" xr10:uidLastSave="{00000000-0000-0000-0000-000000000000}"/>
  <bookViews>
    <workbookView xWindow="0" yWindow="740" windowWidth="29400" windowHeight="17080" xr2:uid="{60A2A832-876C-C842-BE4F-E093503D519E}"/>
  </bookViews>
  <sheets>
    <sheet name="C6 Approved Programs" sheetId="1" r:id="rId1"/>
    <sheet name="Partner Summary" sheetId="19" r:id="rId2"/>
    <sheet name="DDSB" sheetId="24" r:id="rId3"/>
    <sheet name="PVNC" sheetId="23" r:id="rId4"/>
    <sheet name="TLD" sheetId="22" r:id="rId5"/>
    <sheet name="KPR" sheetId="21" r:id="rId6"/>
    <sheet name="DCDSB" sheetId="10" r:id="rId7"/>
    <sheet name="York" sheetId="18" r:id="rId8"/>
    <sheet name="Loyalist" sheetId="17" r:id="rId9"/>
    <sheet name="Fleming" sheetId="16" r:id="rId10"/>
    <sheet name="Durham College" sheetId="15" r:id="rId11"/>
    <sheet name="OYAP Misc." sheetId="7" r:id="rId12"/>
    <sheet name="F and A" sheetId="5" r:id="rId13"/>
  </sheets>
  <definedNames>
    <definedName name="_xlnm._FilterDatabase" localSheetId="0" hidden="1">'C6 Approved Programs'!$A$1:$AN$333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5" l="1"/>
  <c r="C22" i="5"/>
  <c r="C21" i="5"/>
  <c r="N74" i="24" l="1"/>
  <c r="AF74" i="24"/>
  <c r="U48" i="23"/>
  <c r="N48" i="23"/>
  <c r="U33" i="22"/>
  <c r="N33" i="22"/>
  <c r="U67" i="21"/>
  <c r="N67" i="21"/>
  <c r="H25" i="7"/>
  <c r="H20" i="7"/>
  <c r="H21" i="7"/>
  <c r="H22" i="7"/>
  <c r="H23" i="7"/>
  <c r="H19" i="7"/>
  <c r="E20" i="7"/>
  <c r="E21" i="7"/>
  <c r="E22" i="7"/>
  <c r="E23" i="7"/>
  <c r="E19" i="7"/>
  <c r="C20" i="7"/>
  <c r="C21" i="7"/>
  <c r="C22" i="7"/>
  <c r="C23" i="7"/>
  <c r="C19" i="7"/>
  <c r="F25" i="7"/>
  <c r="D25" i="7"/>
  <c r="B25" i="7"/>
  <c r="N44" i="10"/>
  <c r="N167" i="15"/>
  <c r="N142" i="16"/>
  <c r="N13" i="17"/>
  <c r="X13" i="17"/>
  <c r="E19" i="19"/>
  <c r="D19" i="19"/>
  <c r="C19" i="19"/>
  <c r="B19" i="19"/>
  <c r="F17" i="19"/>
  <c r="F16" i="19"/>
  <c r="F15" i="19"/>
  <c r="E14" i="19"/>
  <c r="E20" i="19" s="1"/>
  <c r="D14" i="19"/>
  <c r="C14" i="19"/>
  <c r="B14" i="19"/>
  <c r="F12" i="19"/>
  <c r="F11" i="19"/>
  <c r="F10" i="19"/>
  <c r="F9" i="19"/>
  <c r="F8" i="19"/>
  <c r="F7" i="19"/>
  <c r="F19" i="19" l="1"/>
  <c r="D20" i="19"/>
  <c r="E25" i="7"/>
  <c r="C25" i="7"/>
  <c r="C20" i="19"/>
  <c r="F20" i="19" s="1"/>
  <c r="F14" i="19"/>
  <c r="E26" i="7" l="1"/>
  <c r="V4" i="18" l="1"/>
  <c r="X142" i="16"/>
  <c r="X167" i="15"/>
  <c r="AD44" i="10"/>
  <c r="I8" i="7"/>
  <c r="I9" i="7"/>
  <c r="I10" i="7"/>
  <c r="J10" i="7" s="1"/>
  <c r="I11" i="7"/>
  <c r="I7" i="7"/>
  <c r="G8" i="7"/>
  <c r="G9" i="7"/>
  <c r="G10" i="7"/>
  <c r="G11" i="7"/>
  <c r="G7" i="7"/>
  <c r="G13" i="7" s="1"/>
  <c r="E8" i="7"/>
  <c r="E9" i="7"/>
  <c r="E10" i="7"/>
  <c r="E11" i="7"/>
  <c r="E7" i="7"/>
  <c r="C8" i="7"/>
  <c r="C9" i="7"/>
  <c r="C10" i="7"/>
  <c r="C11" i="7"/>
  <c r="J11" i="7" s="1"/>
  <c r="C7" i="7"/>
  <c r="J7" i="7" s="1"/>
  <c r="D13" i="7"/>
  <c r="F13" i="7"/>
  <c r="H13" i="7"/>
  <c r="B13" i="7"/>
  <c r="J9" i="7" l="1"/>
  <c r="E13" i="7"/>
  <c r="J8" i="7"/>
  <c r="J13" i="7"/>
  <c r="I13" i="7"/>
  <c r="C13" i="7"/>
  <c r="X66" i="1" l="1"/>
  <c r="N126" i="1"/>
  <c r="O126" i="1" s="1"/>
  <c r="S126" i="1"/>
  <c r="AB126" i="1"/>
  <c r="N127" i="1"/>
  <c r="O127" i="1" s="1"/>
  <c r="S127" i="1"/>
  <c r="AB127" i="1"/>
  <c r="Y127" i="1" l="1"/>
  <c r="AF127" i="1" s="1"/>
  <c r="V127" i="1"/>
  <c r="X127" i="1" s="1"/>
  <c r="Y126" i="1"/>
  <c r="AF126" i="1" s="1"/>
  <c r="V126" i="1"/>
  <c r="X126" i="1" s="1"/>
  <c r="AG126" i="1" l="1"/>
  <c r="AG127" i="1"/>
  <c r="C25" i="5"/>
  <c r="C23" i="5"/>
  <c r="G6" i="5"/>
  <c r="C26" i="5" s="1"/>
  <c r="G17" i="5"/>
  <c r="G12" i="5"/>
  <c r="G8" i="5"/>
  <c r="G11" i="5"/>
  <c r="G10" i="5"/>
  <c r="G7" i="5"/>
  <c r="G5" i="5"/>
  <c r="G4" i="5"/>
  <c r="G16" i="5"/>
  <c r="G15" i="5"/>
  <c r="G14" i="5"/>
  <c r="G19" i="5" l="1"/>
  <c r="C27" i="5"/>
  <c r="N266" i="1" l="1"/>
  <c r="V266" i="1" s="1"/>
  <c r="N206" i="1"/>
  <c r="Y206" i="1" s="1"/>
  <c r="AD300" i="1"/>
  <c r="AD323" i="1" s="1"/>
  <c r="S300" i="1"/>
  <c r="AE323" i="1"/>
  <c r="AC323" i="1"/>
  <c r="AA323" i="1"/>
  <c r="Z323" i="1"/>
  <c r="W323" i="1"/>
  <c r="U323" i="1"/>
  <c r="T323" i="1"/>
  <c r="R323" i="1"/>
  <c r="Q323" i="1"/>
  <c r="M323" i="1"/>
  <c r="L323" i="1"/>
  <c r="AB322" i="1"/>
  <c r="N322" i="1"/>
  <c r="X321" i="1"/>
  <c r="AG321" i="1" s="1"/>
  <c r="AF320" i="1"/>
  <c r="X320" i="1"/>
  <c r="AB319" i="1"/>
  <c r="N319" i="1"/>
  <c r="Y319" i="1" s="1"/>
  <c r="AB318" i="1"/>
  <c r="Y318" i="1"/>
  <c r="O318" i="1"/>
  <c r="X318" i="1" s="1"/>
  <c r="AG318" i="1" s="1"/>
  <c r="AB317" i="1"/>
  <c r="Y317" i="1"/>
  <c r="O317" i="1"/>
  <c r="X317" i="1" s="1"/>
  <c r="AG317" i="1" s="1"/>
  <c r="AB316" i="1"/>
  <c r="N316" i="1"/>
  <c r="Y316" i="1" s="1"/>
  <c r="AB315" i="1"/>
  <c r="N315" i="1"/>
  <c r="O315" i="1" s="1"/>
  <c r="AB314" i="1"/>
  <c r="S314" i="1"/>
  <c r="N314" i="1"/>
  <c r="O314" i="1" s="1"/>
  <c r="AB313" i="1"/>
  <c r="Y313" i="1"/>
  <c r="O313" i="1"/>
  <c r="X313" i="1" s="1"/>
  <c r="AG313" i="1" s="1"/>
  <c r="AB312" i="1"/>
  <c r="Y312" i="1"/>
  <c r="O312" i="1"/>
  <c r="X312" i="1" s="1"/>
  <c r="AG312" i="1" s="1"/>
  <c r="AB311" i="1"/>
  <c r="N311" i="1"/>
  <c r="AB310" i="1"/>
  <c r="N310" i="1"/>
  <c r="O310" i="1" s="1"/>
  <c r="AB309" i="1"/>
  <c r="N309" i="1"/>
  <c r="P309" i="1" s="1"/>
  <c r="S309" i="1" s="1"/>
  <c r="AB308" i="1"/>
  <c r="N308" i="1"/>
  <c r="AJ307" i="1"/>
  <c r="S307" i="1"/>
  <c r="X307" i="1" s="1"/>
  <c r="AG307" i="1" s="1"/>
  <c r="AJ306" i="1"/>
  <c r="S306" i="1"/>
  <c r="X306" i="1" s="1"/>
  <c r="AG306" i="1" s="1"/>
  <c r="AJ305" i="1"/>
  <c r="AB305" i="1"/>
  <c r="N305" i="1"/>
  <c r="V305" i="1" s="1"/>
  <c r="AJ304" i="1"/>
  <c r="AB304" i="1"/>
  <c r="N304" i="1"/>
  <c r="Y304" i="1" s="1"/>
  <c r="AJ303" i="1"/>
  <c r="AB303" i="1"/>
  <c r="N303" i="1"/>
  <c r="O303" i="1" s="1"/>
  <c r="AJ302" i="1"/>
  <c r="AB302" i="1"/>
  <c r="Y302" i="1"/>
  <c r="X302" i="1"/>
  <c r="AG302" i="1" s="1"/>
  <c r="AJ301" i="1"/>
  <c r="AB301" i="1"/>
  <c r="S301" i="1"/>
  <c r="N301" i="1"/>
  <c r="Y301" i="1" s="1"/>
  <c r="AJ300" i="1"/>
  <c r="AB300" i="1"/>
  <c r="N300" i="1"/>
  <c r="AH300" i="1" s="1"/>
  <c r="AJ299" i="1"/>
  <c r="AB299" i="1"/>
  <c r="S299" i="1"/>
  <c r="N299" i="1"/>
  <c r="V299" i="1" s="1"/>
  <c r="AJ298" i="1"/>
  <c r="AB298" i="1"/>
  <c r="S298" i="1"/>
  <c r="N298" i="1"/>
  <c r="Y298" i="1" s="1"/>
  <c r="AJ297" i="1"/>
  <c r="AB297" i="1"/>
  <c r="S297" i="1"/>
  <c r="N297" i="1"/>
  <c r="O297" i="1" s="1"/>
  <c r="AJ296" i="1"/>
  <c r="AB296" i="1"/>
  <c r="S296" i="1"/>
  <c r="N296" i="1"/>
  <c r="Y296" i="1" s="1"/>
  <c r="AJ295" i="1"/>
  <c r="AB295" i="1"/>
  <c r="N295" i="1"/>
  <c r="V295" i="1" s="1"/>
  <c r="AJ294" i="1"/>
  <c r="X294" i="1"/>
  <c r="AG294" i="1" s="1"/>
  <c r="N294" i="1"/>
  <c r="Y294" i="1" s="1"/>
  <c r="AJ293" i="1"/>
  <c r="X293" i="1"/>
  <c r="AG293" i="1" s="1"/>
  <c r="N293" i="1"/>
  <c r="Y293" i="1" s="1"/>
  <c r="AJ292" i="1"/>
  <c r="AB292" i="1"/>
  <c r="N292" i="1"/>
  <c r="AJ291" i="1"/>
  <c r="AB291" i="1"/>
  <c r="S291" i="1"/>
  <c r="N291" i="1"/>
  <c r="Y291" i="1" s="1"/>
  <c r="AJ290" i="1"/>
  <c r="AB290" i="1"/>
  <c r="S290" i="1"/>
  <c r="N290" i="1"/>
  <c r="AJ289" i="1"/>
  <c r="AB289" i="1"/>
  <c r="S289" i="1"/>
  <c r="N289" i="1"/>
  <c r="O289" i="1" s="1"/>
  <c r="AJ288" i="1"/>
  <c r="AB288" i="1"/>
  <c r="S288" i="1"/>
  <c r="N288" i="1"/>
  <c r="Y288" i="1" s="1"/>
  <c r="AJ287" i="1"/>
  <c r="AB287" i="1"/>
  <c r="S287" i="1"/>
  <c r="N287" i="1"/>
  <c r="Y287" i="1" s="1"/>
  <c r="AJ286" i="1"/>
  <c r="AB286" i="1"/>
  <c r="S286" i="1"/>
  <c r="N286" i="1"/>
  <c r="AJ285" i="1"/>
  <c r="AB285" i="1"/>
  <c r="S285" i="1"/>
  <c r="N285" i="1"/>
  <c r="O285" i="1" s="1"/>
  <c r="AJ284" i="1"/>
  <c r="AB284" i="1"/>
  <c r="S284" i="1"/>
  <c r="N284" i="1"/>
  <c r="Y284" i="1" s="1"/>
  <c r="AJ283" i="1"/>
  <c r="AB283" i="1"/>
  <c r="S283" i="1"/>
  <c r="N283" i="1"/>
  <c r="Y283" i="1" s="1"/>
  <c r="AJ282" i="1"/>
  <c r="AB282" i="1"/>
  <c r="S282" i="1"/>
  <c r="N282" i="1"/>
  <c r="Y282" i="1" s="1"/>
  <c r="AJ281" i="1"/>
  <c r="AB281" i="1"/>
  <c r="S281" i="1"/>
  <c r="N281" i="1"/>
  <c r="O281" i="1" s="1"/>
  <c r="AJ280" i="1"/>
  <c r="AB280" i="1"/>
  <c r="S280" i="1"/>
  <c r="N280" i="1"/>
  <c r="Y280" i="1" s="1"/>
  <c r="AJ279" i="1"/>
  <c r="AB279" i="1"/>
  <c r="S279" i="1"/>
  <c r="N279" i="1"/>
  <c r="O279" i="1" s="1"/>
  <c r="AJ278" i="1"/>
  <c r="AB278" i="1"/>
  <c r="S278" i="1"/>
  <c r="N278" i="1"/>
  <c r="Y278" i="1" s="1"/>
  <c r="AJ277" i="1"/>
  <c r="AB277" i="1"/>
  <c r="S277" i="1"/>
  <c r="N277" i="1"/>
  <c r="AJ276" i="1"/>
  <c r="AB276" i="1"/>
  <c r="S276" i="1"/>
  <c r="N276" i="1"/>
  <c r="O276" i="1" s="1"/>
  <c r="AJ275" i="1"/>
  <c r="AB275" i="1"/>
  <c r="S275" i="1"/>
  <c r="N275" i="1"/>
  <c r="Y275" i="1" s="1"/>
  <c r="AJ274" i="1"/>
  <c r="AB274" i="1"/>
  <c r="S274" i="1"/>
  <c r="N274" i="1"/>
  <c r="Y274" i="1" s="1"/>
  <c r="AJ273" i="1"/>
  <c r="AB273" i="1"/>
  <c r="S273" i="1"/>
  <c r="N273" i="1"/>
  <c r="AJ272" i="1"/>
  <c r="AB272" i="1"/>
  <c r="S272" i="1"/>
  <c r="N272" i="1"/>
  <c r="Y272" i="1" s="1"/>
  <c r="AJ271" i="1"/>
  <c r="AB271" i="1"/>
  <c r="S271" i="1"/>
  <c r="N271" i="1"/>
  <c r="Y271" i="1" s="1"/>
  <c r="AJ270" i="1"/>
  <c r="AB270" i="1"/>
  <c r="S270" i="1"/>
  <c r="N270" i="1"/>
  <c r="O270" i="1" s="1"/>
  <c r="AJ269" i="1"/>
  <c r="AB269" i="1"/>
  <c r="S269" i="1"/>
  <c r="N269" i="1"/>
  <c r="V269" i="1" s="1"/>
  <c r="AJ268" i="1"/>
  <c r="AB268" i="1"/>
  <c r="S268" i="1"/>
  <c r="N268" i="1"/>
  <c r="AJ267" i="1"/>
  <c r="AB267" i="1"/>
  <c r="S267" i="1"/>
  <c r="N267" i="1"/>
  <c r="O267" i="1" s="1"/>
  <c r="AJ266" i="1"/>
  <c r="AB266" i="1"/>
  <c r="S266" i="1"/>
  <c r="AJ265" i="1"/>
  <c r="AB265" i="1"/>
  <c r="S265" i="1"/>
  <c r="N265" i="1"/>
  <c r="Y265" i="1" s="1"/>
  <c r="AJ264" i="1"/>
  <c r="AB264" i="1"/>
  <c r="S264" i="1"/>
  <c r="N264" i="1"/>
  <c r="AJ263" i="1"/>
  <c r="AB263" i="1"/>
  <c r="S263" i="1"/>
  <c r="N263" i="1"/>
  <c r="AJ262" i="1"/>
  <c r="AB262" i="1"/>
  <c r="S262" i="1"/>
  <c r="N262" i="1"/>
  <c r="Y262" i="1" s="1"/>
  <c r="AJ261" i="1"/>
  <c r="AB261" i="1"/>
  <c r="S261" i="1"/>
  <c r="N261" i="1"/>
  <c r="Y261" i="1" s="1"/>
  <c r="AJ260" i="1"/>
  <c r="AB260" i="1"/>
  <c r="S260" i="1"/>
  <c r="N260" i="1"/>
  <c r="Y260" i="1" s="1"/>
  <c r="AJ259" i="1"/>
  <c r="AB259" i="1"/>
  <c r="S259" i="1"/>
  <c r="N259" i="1"/>
  <c r="O259" i="1" s="1"/>
  <c r="AJ258" i="1"/>
  <c r="AB258" i="1"/>
  <c r="S258" i="1"/>
  <c r="N258" i="1"/>
  <c r="V258" i="1" s="1"/>
  <c r="AJ257" i="1"/>
  <c r="AB257" i="1"/>
  <c r="S257" i="1"/>
  <c r="N257" i="1"/>
  <c r="AJ256" i="1"/>
  <c r="AB256" i="1"/>
  <c r="S256" i="1"/>
  <c r="N256" i="1"/>
  <c r="Y256" i="1" s="1"/>
  <c r="AJ255" i="1"/>
  <c r="AB255" i="1"/>
  <c r="S255" i="1"/>
  <c r="N255" i="1"/>
  <c r="Y255" i="1" s="1"/>
  <c r="AJ254" i="1"/>
  <c r="AB254" i="1"/>
  <c r="S254" i="1"/>
  <c r="N254" i="1"/>
  <c r="Y254" i="1" s="1"/>
  <c r="AJ253" i="1"/>
  <c r="AB253" i="1"/>
  <c r="S253" i="1"/>
  <c r="N253" i="1"/>
  <c r="O253" i="1" s="1"/>
  <c r="AJ252" i="1"/>
  <c r="AB252" i="1"/>
  <c r="S252" i="1"/>
  <c r="N252" i="1"/>
  <c r="Y252" i="1" s="1"/>
  <c r="AJ251" i="1"/>
  <c r="AB251" i="1"/>
  <c r="S251" i="1"/>
  <c r="N251" i="1"/>
  <c r="Y251" i="1" s="1"/>
  <c r="AJ250" i="1"/>
  <c r="AB250" i="1"/>
  <c r="S250" i="1"/>
  <c r="N250" i="1"/>
  <c r="AJ249" i="1"/>
  <c r="AB249" i="1"/>
  <c r="S249" i="1"/>
  <c r="N249" i="1"/>
  <c r="O249" i="1" s="1"/>
  <c r="AJ248" i="1"/>
  <c r="AB248" i="1"/>
  <c r="S248" i="1"/>
  <c r="N248" i="1"/>
  <c r="Y248" i="1" s="1"/>
  <c r="AJ247" i="1"/>
  <c r="AB247" i="1"/>
  <c r="S247" i="1"/>
  <c r="N247" i="1"/>
  <c r="Y247" i="1" s="1"/>
  <c r="AJ246" i="1"/>
  <c r="AB246" i="1"/>
  <c r="S246" i="1"/>
  <c r="N246" i="1"/>
  <c r="AJ245" i="1"/>
  <c r="AB245" i="1"/>
  <c r="S245" i="1"/>
  <c r="N245" i="1"/>
  <c r="AJ244" i="1"/>
  <c r="AB244" i="1"/>
  <c r="S244" i="1"/>
  <c r="N244" i="1"/>
  <c r="O244" i="1" s="1"/>
  <c r="AJ243" i="1"/>
  <c r="AB243" i="1"/>
  <c r="S243" i="1"/>
  <c r="N243" i="1"/>
  <c r="V243" i="1" s="1"/>
  <c r="AJ242" i="1"/>
  <c r="AB242" i="1"/>
  <c r="S242" i="1"/>
  <c r="N242" i="1"/>
  <c r="O242" i="1" s="1"/>
  <c r="AJ241" i="1"/>
  <c r="AB241" i="1"/>
  <c r="S241" i="1"/>
  <c r="N241" i="1"/>
  <c r="O241" i="1" s="1"/>
  <c r="AJ240" i="1"/>
  <c r="AB240" i="1"/>
  <c r="S240" i="1"/>
  <c r="N240" i="1"/>
  <c r="V240" i="1" s="1"/>
  <c r="AJ239" i="1"/>
  <c r="AB239" i="1"/>
  <c r="S239" i="1"/>
  <c r="N239" i="1"/>
  <c r="V239" i="1" s="1"/>
  <c r="AJ238" i="1"/>
  <c r="AB238" i="1"/>
  <c r="S238" i="1"/>
  <c r="N238" i="1"/>
  <c r="AJ237" i="1"/>
  <c r="AB237" i="1"/>
  <c r="S237" i="1"/>
  <c r="N237" i="1"/>
  <c r="Y237" i="1" s="1"/>
  <c r="AJ236" i="1"/>
  <c r="AB236" i="1"/>
  <c r="S236" i="1"/>
  <c r="N236" i="1"/>
  <c r="V236" i="1" s="1"/>
  <c r="AJ235" i="1"/>
  <c r="AB235" i="1"/>
  <c r="S235" i="1"/>
  <c r="N235" i="1"/>
  <c r="Y235" i="1" s="1"/>
  <c r="AJ234" i="1"/>
  <c r="AB234" i="1"/>
  <c r="S234" i="1"/>
  <c r="N234" i="1"/>
  <c r="Y234" i="1" s="1"/>
  <c r="AJ233" i="1"/>
  <c r="AB233" i="1"/>
  <c r="S233" i="1"/>
  <c r="N233" i="1"/>
  <c r="AJ232" i="1"/>
  <c r="AB232" i="1"/>
  <c r="S232" i="1"/>
  <c r="N232" i="1"/>
  <c r="AJ231" i="1"/>
  <c r="AB231" i="1"/>
  <c r="S231" i="1"/>
  <c r="N231" i="1"/>
  <c r="V231" i="1" s="1"/>
  <c r="AJ230" i="1"/>
  <c r="AB230" i="1"/>
  <c r="S230" i="1"/>
  <c r="N230" i="1"/>
  <c r="Y230" i="1" s="1"/>
  <c r="AJ229" i="1"/>
  <c r="AB229" i="1"/>
  <c r="S229" i="1"/>
  <c r="N229" i="1"/>
  <c r="V229" i="1" s="1"/>
  <c r="AJ228" i="1"/>
  <c r="AB228" i="1"/>
  <c r="S228" i="1"/>
  <c r="N228" i="1"/>
  <c r="V228" i="1" s="1"/>
  <c r="AJ227" i="1"/>
  <c r="AB227" i="1"/>
  <c r="S227" i="1"/>
  <c r="N227" i="1"/>
  <c r="AJ226" i="1"/>
  <c r="AB226" i="1"/>
  <c r="S226" i="1"/>
  <c r="N226" i="1"/>
  <c r="Y226" i="1" s="1"/>
  <c r="AJ225" i="1"/>
  <c r="AB225" i="1"/>
  <c r="S225" i="1"/>
  <c r="N225" i="1"/>
  <c r="Y225" i="1" s="1"/>
  <c r="AJ224" i="1"/>
  <c r="AB224" i="1"/>
  <c r="S224" i="1"/>
  <c r="N224" i="1"/>
  <c r="AJ223" i="1"/>
  <c r="AB223" i="1"/>
  <c r="S223" i="1"/>
  <c r="N223" i="1"/>
  <c r="AJ222" i="1"/>
  <c r="AB222" i="1"/>
  <c r="S222" i="1"/>
  <c r="N222" i="1"/>
  <c r="V222" i="1" s="1"/>
  <c r="AJ221" i="1"/>
  <c r="AB221" i="1"/>
  <c r="S221" i="1"/>
  <c r="N221" i="1"/>
  <c r="V221" i="1" s="1"/>
  <c r="AJ220" i="1"/>
  <c r="AB220" i="1"/>
  <c r="S220" i="1"/>
  <c r="N220" i="1"/>
  <c r="V220" i="1" s="1"/>
  <c r="AJ219" i="1"/>
  <c r="AB219" i="1"/>
  <c r="S219" i="1"/>
  <c r="N219" i="1"/>
  <c r="Y219" i="1" s="1"/>
  <c r="AJ218" i="1"/>
  <c r="AB218" i="1"/>
  <c r="S218" i="1"/>
  <c r="N218" i="1"/>
  <c r="Y218" i="1" s="1"/>
  <c r="AJ217" i="1"/>
  <c r="AB217" i="1"/>
  <c r="S217" i="1"/>
  <c r="N217" i="1"/>
  <c r="V217" i="1" s="1"/>
  <c r="AJ216" i="1"/>
  <c r="AB216" i="1"/>
  <c r="S216" i="1"/>
  <c r="N216" i="1"/>
  <c r="V216" i="1" s="1"/>
  <c r="AJ215" i="1"/>
  <c r="AB215" i="1"/>
  <c r="S215" i="1"/>
  <c r="N215" i="1"/>
  <c r="V215" i="1" s="1"/>
  <c r="AJ214" i="1"/>
  <c r="AB214" i="1"/>
  <c r="S214" i="1"/>
  <c r="N214" i="1"/>
  <c r="V214" i="1" s="1"/>
  <c r="AJ213" i="1"/>
  <c r="AB213" i="1"/>
  <c r="S213" i="1"/>
  <c r="N213" i="1"/>
  <c r="Y213" i="1" s="1"/>
  <c r="AJ212" i="1"/>
  <c r="AB212" i="1"/>
  <c r="S212" i="1"/>
  <c r="N212" i="1"/>
  <c r="Y212" i="1" s="1"/>
  <c r="AJ211" i="1"/>
  <c r="AB211" i="1"/>
  <c r="S211" i="1"/>
  <c r="N211" i="1"/>
  <c r="V211" i="1" s="1"/>
  <c r="AJ210" i="1"/>
  <c r="AB210" i="1"/>
  <c r="S210" i="1"/>
  <c r="N210" i="1"/>
  <c r="V210" i="1" s="1"/>
  <c r="AJ209" i="1"/>
  <c r="AB209" i="1"/>
  <c r="S209" i="1"/>
  <c r="N209" i="1"/>
  <c r="Y209" i="1" s="1"/>
  <c r="AJ208" i="1"/>
  <c r="AB208" i="1"/>
  <c r="S208" i="1"/>
  <c r="N208" i="1"/>
  <c r="AJ207" i="1"/>
  <c r="AB207" i="1"/>
  <c r="S207" i="1"/>
  <c r="N207" i="1"/>
  <c r="V207" i="1" s="1"/>
  <c r="AJ206" i="1"/>
  <c r="AB206" i="1"/>
  <c r="S206" i="1"/>
  <c r="AJ205" i="1"/>
  <c r="AB205" i="1"/>
  <c r="S205" i="1"/>
  <c r="N205" i="1"/>
  <c r="AJ204" i="1"/>
  <c r="AB204" i="1"/>
  <c r="S204" i="1"/>
  <c r="N204" i="1"/>
  <c r="AJ203" i="1"/>
  <c r="AB203" i="1"/>
  <c r="S203" i="1"/>
  <c r="N203" i="1"/>
  <c r="V203" i="1" s="1"/>
  <c r="AJ202" i="1"/>
  <c r="AB202" i="1"/>
  <c r="S202" i="1"/>
  <c r="N202" i="1"/>
  <c r="AJ201" i="1"/>
  <c r="AB201" i="1"/>
  <c r="S201" i="1"/>
  <c r="N201" i="1"/>
  <c r="Y201" i="1" s="1"/>
  <c r="AJ200" i="1"/>
  <c r="AB200" i="1"/>
  <c r="S200" i="1"/>
  <c r="N200" i="1"/>
  <c r="AJ199" i="1"/>
  <c r="AB199" i="1"/>
  <c r="S199" i="1"/>
  <c r="N199" i="1"/>
  <c r="O199" i="1" s="1"/>
  <c r="AJ198" i="1"/>
  <c r="AB198" i="1"/>
  <c r="S198" i="1"/>
  <c r="N198" i="1"/>
  <c r="AJ197" i="1"/>
  <c r="AB197" i="1"/>
  <c r="S197" i="1"/>
  <c r="N197" i="1"/>
  <c r="O197" i="1" s="1"/>
  <c r="AJ196" i="1"/>
  <c r="AB196" i="1"/>
  <c r="S196" i="1"/>
  <c r="N196" i="1"/>
  <c r="O196" i="1" s="1"/>
  <c r="AJ195" i="1"/>
  <c r="AB195" i="1"/>
  <c r="S195" i="1"/>
  <c r="N195" i="1"/>
  <c r="AB194" i="1"/>
  <c r="S194" i="1"/>
  <c r="N194" i="1"/>
  <c r="AJ193" i="1"/>
  <c r="AB193" i="1"/>
  <c r="S193" i="1"/>
  <c r="N193" i="1"/>
  <c r="AJ192" i="1"/>
  <c r="AB192" i="1"/>
  <c r="S192" i="1"/>
  <c r="N192" i="1"/>
  <c r="AJ191" i="1"/>
  <c r="AB191" i="1"/>
  <c r="S191" i="1"/>
  <c r="N191" i="1"/>
  <c r="AJ190" i="1"/>
  <c r="AB190" i="1"/>
  <c r="S190" i="1"/>
  <c r="N190" i="1"/>
  <c r="AJ189" i="1"/>
  <c r="AB189" i="1"/>
  <c r="S189" i="1"/>
  <c r="N189" i="1"/>
  <c r="O189" i="1" s="1"/>
  <c r="AJ188" i="1"/>
  <c r="AB188" i="1"/>
  <c r="S188" i="1"/>
  <c r="N188" i="1"/>
  <c r="AJ187" i="1"/>
  <c r="AB187" i="1"/>
  <c r="S187" i="1"/>
  <c r="N187" i="1"/>
  <c r="O187" i="1" s="1"/>
  <c r="AJ186" i="1"/>
  <c r="AB186" i="1"/>
  <c r="S186" i="1"/>
  <c r="N186" i="1"/>
  <c r="Y186" i="1" s="1"/>
  <c r="AJ185" i="1"/>
  <c r="AB185" i="1"/>
  <c r="S185" i="1"/>
  <c r="N185" i="1"/>
  <c r="Y185" i="1" s="1"/>
  <c r="AJ184" i="1"/>
  <c r="AB184" i="1"/>
  <c r="S184" i="1"/>
  <c r="N184" i="1"/>
  <c r="O184" i="1" s="1"/>
  <c r="AJ183" i="1"/>
  <c r="AB183" i="1"/>
  <c r="S183" i="1"/>
  <c r="N183" i="1"/>
  <c r="AJ182" i="1"/>
  <c r="AB182" i="1"/>
  <c r="S182" i="1"/>
  <c r="N182" i="1"/>
  <c r="Y182" i="1" s="1"/>
  <c r="AJ181" i="1"/>
  <c r="S181" i="1"/>
  <c r="N181" i="1"/>
  <c r="Y181" i="1" s="1"/>
  <c r="AF181" i="1" s="1"/>
  <c r="AJ180" i="1"/>
  <c r="S180" i="1"/>
  <c r="N180" i="1"/>
  <c r="V180" i="1" s="1"/>
  <c r="AJ179" i="1"/>
  <c r="S179" i="1"/>
  <c r="N179" i="1"/>
  <c r="Y179" i="1" s="1"/>
  <c r="AF179" i="1" s="1"/>
  <c r="AJ178" i="1"/>
  <c r="S178" i="1"/>
  <c r="N178" i="1"/>
  <c r="Y178" i="1" s="1"/>
  <c r="AF178" i="1" s="1"/>
  <c r="AJ177" i="1"/>
  <c r="S177" i="1"/>
  <c r="N177" i="1"/>
  <c r="Y177" i="1" s="1"/>
  <c r="AF177" i="1" s="1"/>
  <c r="AF176" i="1"/>
  <c r="AG176" i="1" s="1"/>
  <c r="AJ175" i="1"/>
  <c r="S175" i="1"/>
  <c r="N175" i="1"/>
  <c r="Y175" i="1" s="1"/>
  <c r="AF175" i="1" s="1"/>
  <c r="AJ174" i="1"/>
  <c r="S174" i="1"/>
  <c r="N174" i="1"/>
  <c r="V174" i="1" s="1"/>
  <c r="AJ173" i="1"/>
  <c r="S173" i="1"/>
  <c r="N173" i="1"/>
  <c r="AJ172" i="1"/>
  <c r="S172" i="1"/>
  <c r="N172" i="1"/>
  <c r="AJ171" i="1"/>
  <c r="S171" i="1"/>
  <c r="N171" i="1"/>
  <c r="Y171" i="1" s="1"/>
  <c r="AF171" i="1" s="1"/>
  <c r="AJ170" i="1"/>
  <c r="Y170" i="1"/>
  <c r="AF170" i="1" s="1"/>
  <c r="O170" i="1"/>
  <c r="X170" i="1" s="1"/>
  <c r="AJ169" i="1"/>
  <c r="Y169" i="1"/>
  <c r="AF169" i="1" s="1"/>
  <c r="O169" i="1"/>
  <c r="X169" i="1" s="1"/>
  <c r="AJ168" i="1"/>
  <c r="Y168" i="1"/>
  <c r="AF168" i="1" s="1"/>
  <c r="O168" i="1"/>
  <c r="X168" i="1" s="1"/>
  <c r="AJ167" i="1"/>
  <c r="Y167" i="1"/>
  <c r="AF167" i="1" s="1"/>
  <c r="O167" i="1"/>
  <c r="X167" i="1" s="1"/>
  <c r="AJ166" i="1"/>
  <c r="Y166" i="1"/>
  <c r="AF166" i="1" s="1"/>
  <c r="O166" i="1"/>
  <c r="X166" i="1" s="1"/>
  <c r="AJ165" i="1"/>
  <c r="AF165" i="1"/>
  <c r="AG165" i="1" s="1"/>
  <c r="AJ164" i="1"/>
  <c r="Y164" i="1"/>
  <c r="AF164" i="1" s="1"/>
  <c r="O164" i="1"/>
  <c r="X164" i="1" s="1"/>
  <c r="AJ163" i="1"/>
  <c r="Y163" i="1"/>
  <c r="AF163" i="1" s="1"/>
  <c r="O163" i="1"/>
  <c r="X163" i="1" s="1"/>
  <c r="AJ162" i="1"/>
  <c r="S162" i="1"/>
  <c r="N162" i="1"/>
  <c r="Y162" i="1" s="1"/>
  <c r="AF162" i="1" s="1"/>
  <c r="AJ161" i="1"/>
  <c r="S161" i="1"/>
  <c r="N161" i="1"/>
  <c r="Y161" i="1" s="1"/>
  <c r="AF161" i="1" s="1"/>
  <c r="AJ160" i="1"/>
  <c r="S160" i="1"/>
  <c r="N160" i="1"/>
  <c r="V160" i="1" s="1"/>
  <c r="AJ159" i="1"/>
  <c r="Y159" i="1"/>
  <c r="AF159" i="1" s="1"/>
  <c r="O159" i="1"/>
  <c r="X159" i="1" s="1"/>
  <c r="AJ158" i="1"/>
  <c r="AH158" i="1"/>
  <c r="S158" i="1"/>
  <c r="N158" i="1"/>
  <c r="V158" i="1" s="1"/>
  <c r="AF157" i="1"/>
  <c r="AG157" i="1" s="1"/>
  <c r="AB156" i="1"/>
  <c r="X156" i="1"/>
  <c r="N156" i="1"/>
  <c r="AH156" i="1" s="1"/>
  <c r="AF155" i="1"/>
  <c r="AG155" i="1" s="1"/>
  <c r="O155" i="1"/>
  <c r="AB154" i="1"/>
  <c r="X154" i="1"/>
  <c r="N154" i="1"/>
  <c r="Y154" i="1" s="1"/>
  <c r="AB153" i="1"/>
  <c r="X153" i="1"/>
  <c r="N153" i="1"/>
  <c r="Y153" i="1" s="1"/>
  <c r="AJ152" i="1"/>
  <c r="AB152" i="1"/>
  <c r="S152" i="1"/>
  <c r="N152" i="1"/>
  <c r="O152" i="1" s="1"/>
  <c r="AJ151" i="1"/>
  <c r="AB151" i="1"/>
  <c r="S151" i="1"/>
  <c r="N151" i="1"/>
  <c r="Y151" i="1" s="1"/>
  <c r="AJ150" i="1"/>
  <c r="AB150" i="1"/>
  <c r="S150" i="1"/>
  <c r="N150" i="1"/>
  <c r="V150" i="1" s="1"/>
  <c r="AJ149" i="1"/>
  <c r="AB149" i="1"/>
  <c r="S149" i="1"/>
  <c r="N149" i="1"/>
  <c r="AJ148" i="1"/>
  <c r="AB148" i="1"/>
  <c r="S148" i="1"/>
  <c r="N148" i="1"/>
  <c r="Y148" i="1" s="1"/>
  <c r="AJ147" i="1"/>
  <c r="AB147" i="1"/>
  <c r="S147" i="1"/>
  <c r="N147" i="1"/>
  <c r="Y147" i="1" s="1"/>
  <c r="AJ146" i="1"/>
  <c r="AB146" i="1"/>
  <c r="S146" i="1"/>
  <c r="N146" i="1"/>
  <c r="O146" i="1" s="1"/>
  <c r="AJ145" i="1"/>
  <c r="AB145" i="1"/>
  <c r="S145" i="1"/>
  <c r="N145" i="1"/>
  <c r="AJ144" i="1"/>
  <c r="AB144" i="1"/>
  <c r="S144" i="1"/>
  <c r="N144" i="1"/>
  <c r="Y144" i="1" s="1"/>
  <c r="AJ143" i="1"/>
  <c r="AB143" i="1"/>
  <c r="S143" i="1"/>
  <c r="N143" i="1"/>
  <c r="Y143" i="1" s="1"/>
  <c r="AJ142" i="1"/>
  <c r="AB142" i="1"/>
  <c r="S142" i="1"/>
  <c r="N142" i="1"/>
  <c r="O142" i="1" s="1"/>
  <c r="AJ141" i="1"/>
  <c r="AB141" i="1"/>
  <c r="S141" i="1"/>
  <c r="N141" i="1"/>
  <c r="AJ140" i="1"/>
  <c r="AB140" i="1"/>
  <c r="S140" i="1"/>
  <c r="N140" i="1"/>
  <c r="AJ139" i="1"/>
  <c r="S139" i="1"/>
  <c r="N139" i="1"/>
  <c r="Y139" i="1" s="1"/>
  <c r="AF139" i="1" s="1"/>
  <c r="AJ138" i="1"/>
  <c r="AB138" i="1"/>
  <c r="S138" i="1"/>
  <c r="N138" i="1"/>
  <c r="AJ137" i="1"/>
  <c r="AB137" i="1"/>
  <c r="S137" i="1"/>
  <c r="N137" i="1"/>
  <c r="O137" i="1" s="1"/>
  <c r="AJ136" i="1"/>
  <c r="AB136" i="1"/>
  <c r="S136" i="1"/>
  <c r="N136" i="1"/>
  <c r="AJ135" i="1"/>
  <c r="AB135" i="1"/>
  <c r="S135" i="1"/>
  <c r="N135" i="1"/>
  <c r="O135" i="1" s="1"/>
  <c r="AB134" i="1"/>
  <c r="S134" i="1"/>
  <c r="N134" i="1"/>
  <c r="V134" i="1" s="1"/>
  <c r="AB133" i="1"/>
  <c r="S133" i="1"/>
  <c r="N133" i="1"/>
  <c r="AJ132" i="1"/>
  <c r="AB132" i="1"/>
  <c r="S132" i="1"/>
  <c r="N132" i="1"/>
  <c r="Y132" i="1" s="1"/>
  <c r="AB131" i="1"/>
  <c r="S131" i="1"/>
  <c r="N131" i="1"/>
  <c r="AB130" i="1"/>
  <c r="S130" i="1"/>
  <c r="N130" i="1"/>
  <c r="Y130" i="1" s="1"/>
  <c r="AJ129" i="1"/>
  <c r="AB129" i="1"/>
  <c r="S129" i="1"/>
  <c r="N129" i="1"/>
  <c r="O129" i="1" s="1"/>
  <c r="AJ128" i="1"/>
  <c r="AB128" i="1"/>
  <c r="S128" i="1"/>
  <c r="N128" i="1"/>
  <c r="Y128" i="1" s="1"/>
  <c r="AJ125" i="1"/>
  <c r="AB125" i="1"/>
  <c r="S125" i="1"/>
  <c r="N125" i="1"/>
  <c r="AJ124" i="1"/>
  <c r="AB124" i="1"/>
  <c r="S124" i="1"/>
  <c r="N124" i="1"/>
  <c r="O124" i="1" s="1"/>
  <c r="AJ123" i="1"/>
  <c r="AB123" i="1"/>
  <c r="S123" i="1"/>
  <c r="N123" i="1"/>
  <c r="Y123" i="1" s="1"/>
  <c r="AJ122" i="1"/>
  <c r="AB122" i="1"/>
  <c r="S122" i="1"/>
  <c r="N122" i="1"/>
  <c r="O122" i="1" s="1"/>
  <c r="AJ121" i="1"/>
  <c r="AB121" i="1"/>
  <c r="S121" i="1"/>
  <c r="N121" i="1"/>
  <c r="Y121" i="1" s="1"/>
  <c r="AJ120" i="1"/>
  <c r="AB120" i="1"/>
  <c r="N120" i="1"/>
  <c r="O120" i="1" s="1"/>
  <c r="X120" i="1" s="1"/>
  <c r="AJ119" i="1"/>
  <c r="AB119" i="1"/>
  <c r="S119" i="1"/>
  <c r="N119" i="1"/>
  <c r="V119" i="1" s="1"/>
  <c r="AJ118" i="1"/>
  <c r="AB118" i="1"/>
  <c r="S118" i="1"/>
  <c r="N118" i="1"/>
  <c r="AJ117" i="1"/>
  <c r="AB117" i="1"/>
  <c r="S117" i="1"/>
  <c r="N117" i="1"/>
  <c r="AJ116" i="1"/>
  <c r="AB116" i="1"/>
  <c r="S116" i="1"/>
  <c r="N116" i="1"/>
  <c r="AJ115" i="1"/>
  <c r="AB115" i="1"/>
  <c r="S115" i="1"/>
  <c r="N115" i="1"/>
  <c r="AJ114" i="1"/>
  <c r="AB114" i="1"/>
  <c r="S114" i="1"/>
  <c r="N114" i="1"/>
  <c r="AJ113" i="1"/>
  <c r="AB113" i="1"/>
  <c r="S113" i="1"/>
  <c r="N113" i="1"/>
  <c r="AJ112" i="1"/>
  <c r="AB112" i="1"/>
  <c r="S112" i="1"/>
  <c r="N112" i="1"/>
  <c r="AJ111" i="1"/>
  <c r="AB111" i="1"/>
  <c r="S111" i="1"/>
  <c r="N111" i="1"/>
  <c r="O111" i="1" s="1"/>
  <c r="AJ110" i="1"/>
  <c r="AB110" i="1"/>
  <c r="S110" i="1"/>
  <c r="N110" i="1"/>
  <c r="O110" i="1" s="1"/>
  <c r="AJ109" i="1"/>
  <c r="AB109" i="1"/>
  <c r="S109" i="1"/>
  <c r="N109" i="1"/>
  <c r="AJ108" i="1"/>
  <c r="AB108" i="1"/>
  <c r="S108" i="1"/>
  <c r="N108" i="1"/>
  <c r="V108" i="1" s="1"/>
  <c r="AJ107" i="1"/>
  <c r="AB107" i="1"/>
  <c r="S107" i="1"/>
  <c r="N107" i="1"/>
  <c r="Y107" i="1" s="1"/>
  <c r="AJ106" i="1"/>
  <c r="AB106" i="1"/>
  <c r="S106" i="1"/>
  <c r="N106" i="1"/>
  <c r="Y106" i="1" s="1"/>
  <c r="AJ105" i="1"/>
  <c r="AB105" i="1"/>
  <c r="S105" i="1"/>
  <c r="N105" i="1"/>
  <c r="O105" i="1" s="1"/>
  <c r="AJ104" i="1"/>
  <c r="AB104" i="1"/>
  <c r="S104" i="1"/>
  <c r="N104" i="1"/>
  <c r="V104" i="1" s="1"/>
  <c r="AJ103" i="1"/>
  <c r="AB103" i="1"/>
  <c r="S103" i="1"/>
  <c r="N103" i="1"/>
  <c r="Y103" i="1" s="1"/>
  <c r="AJ102" i="1"/>
  <c r="AB102" i="1"/>
  <c r="S102" i="1"/>
  <c r="N102" i="1"/>
  <c r="AJ101" i="1"/>
  <c r="AB101" i="1"/>
  <c r="S101" i="1"/>
  <c r="N101" i="1"/>
  <c r="Y101" i="1" s="1"/>
  <c r="AJ100" i="1"/>
  <c r="AB100" i="1"/>
  <c r="S100" i="1"/>
  <c r="N100" i="1"/>
  <c r="O100" i="1" s="1"/>
  <c r="AJ99" i="1"/>
  <c r="AB99" i="1"/>
  <c r="S99" i="1"/>
  <c r="N99" i="1"/>
  <c r="O99" i="1" s="1"/>
  <c r="AJ98" i="1"/>
  <c r="AB98" i="1"/>
  <c r="S98" i="1"/>
  <c r="N98" i="1"/>
  <c r="V98" i="1" s="1"/>
  <c r="AJ97" i="1"/>
  <c r="AB97" i="1"/>
  <c r="S97" i="1"/>
  <c r="N97" i="1"/>
  <c r="Y97" i="1" s="1"/>
  <c r="AJ96" i="1"/>
  <c r="AB96" i="1"/>
  <c r="S96" i="1"/>
  <c r="N96" i="1"/>
  <c r="Y96" i="1" s="1"/>
  <c r="AJ95" i="1"/>
  <c r="AB95" i="1"/>
  <c r="S95" i="1"/>
  <c r="N95" i="1"/>
  <c r="V95" i="1" s="1"/>
  <c r="AJ94" i="1"/>
  <c r="AB94" i="1"/>
  <c r="S94" i="1"/>
  <c r="N94" i="1"/>
  <c r="AH94" i="1" s="1"/>
  <c r="AJ93" i="1"/>
  <c r="AB93" i="1"/>
  <c r="S93" i="1"/>
  <c r="N93" i="1"/>
  <c r="Y93" i="1" s="1"/>
  <c r="AJ92" i="1"/>
  <c r="AB92" i="1"/>
  <c r="S92" i="1"/>
  <c r="N92" i="1"/>
  <c r="V92" i="1" s="1"/>
  <c r="AJ91" i="1"/>
  <c r="AB91" i="1"/>
  <c r="S91" i="1"/>
  <c r="N91" i="1"/>
  <c r="Y91" i="1" s="1"/>
  <c r="AJ90" i="1"/>
  <c r="AB90" i="1"/>
  <c r="S90" i="1"/>
  <c r="N90" i="1"/>
  <c r="O90" i="1" s="1"/>
  <c r="AJ89" i="1"/>
  <c r="AB89" i="1"/>
  <c r="S89" i="1"/>
  <c r="N89" i="1"/>
  <c r="O89" i="1" s="1"/>
  <c r="AJ88" i="1"/>
  <c r="AB88" i="1"/>
  <c r="S88" i="1"/>
  <c r="N88" i="1"/>
  <c r="V88" i="1" s="1"/>
  <c r="AJ87" i="1"/>
  <c r="AB87" i="1"/>
  <c r="S87" i="1"/>
  <c r="N87" i="1"/>
  <c r="Y87" i="1" s="1"/>
  <c r="AJ86" i="1"/>
  <c r="AB86" i="1"/>
  <c r="S86" i="1"/>
  <c r="N86" i="1"/>
  <c r="O86" i="1" s="1"/>
  <c r="AJ85" i="1"/>
  <c r="AB85" i="1"/>
  <c r="S85" i="1"/>
  <c r="N85" i="1"/>
  <c r="Y85" i="1" s="1"/>
  <c r="AJ84" i="1"/>
  <c r="AB84" i="1"/>
  <c r="S84" i="1"/>
  <c r="N84" i="1"/>
  <c r="V84" i="1" s="1"/>
  <c r="AJ83" i="1"/>
  <c r="AB83" i="1"/>
  <c r="S83" i="1"/>
  <c r="N83" i="1"/>
  <c r="AJ82" i="1"/>
  <c r="AB82" i="1"/>
  <c r="S82" i="1"/>
  <c r="N82" i="1"/>
  <c r="V82" i="1" s="1"/>
  <c r="AJ81" i="1"/>
  <c r="AB81" i="1"/>
  <c r="S81" i="1"/>
  <c r="N81" i="1"/>
  <c r="V81" i="1" s="1"/>
  <c r="AJ80" i="1"/>
  <c r="AB80" i="1"/>
  <c r="S80" i="1"/>
  <c r="N80" i="1"/>
  <c r="AJ79" i="1"/>
  <c r="AB79" i="1"/>
  <c r="S79" i="1"/>
  <c r="N79" i="1"/>
  <c r="V79" i="1" s="1"/>
  <c r="AJ78" i="1"/>
  <c r="AB78" i="1"/>
  <c r="S78" i="1"/>
  <c r="N78" i="1"/>
  <c r="Y78" i="1" s="1"/>
  <c r="AJ77" i="1"/>
  <c r="AB77" i="1"/>
  <c r="S77" i="1"/>
  <c r="N77" i="1"/>
  <c r="V77" i="1" s="1"/>
  <c r="AJ76" i="1"/>
  <c r="AB76" i="1"/>
  <c r="S76" i="1"/>
  <c r="N76" i="1"/>
  <c r="AJ75" i="1"/>
  <c r="AB75" i="1"/>
  <c r="S75" i="1"/>
  <c r="N75" i="1"/>
  <c r="V75" i="1" s="1"/>
  <c r="AJ74" i="1"/>
  <c r="AB74" i="1"/>
  <c r="S74" i="1"/>
  <c r="N74" i="1"/>
  <c r="Y74" i="1" s="1"/>
  <c r="AJ73" i="1"/>
  <c r="AB73" i="1"/>
  <c r="S73" i="1"/>
  <c r="N73" i="1"/>
  <c r="V73" i="1" s="1"/>
  <c r="AJ72" i="1"/>
  <c r="AB72" i="1"/>
  <c r="S72" i="1"/>
  <c r="N72" i="1"/>
  <c r="AB71" i="1"/>
  <c r="N71" i="1"/>
  <c r="AH71" i="1" s="1"/>
  <c r="AJ70" i="1"/>
  <c r="AB70" i="1"/>
  <c r="N70" i="1"/>
  <c r="Y70" i="1" s="1"/>
  <c r="AJ69" i="1"/>
  <c r="AB69" i="1"/>
  <c r="N69" i="1"/>
  <c r="Y69" i="1" s="1"/>
  <c r="AJ68" i="1"/>
  <c r="AG68" i="1"/>
  <c r="AJ67" i="1"/>
  <c r="X67" i="1"/>
  <c r="AG67" i="1" s="1"/>
  <c r="AJ66" i="1"/>
  <c r="AG66" i="1"/>
  <c r="AJ65" i="1"/>
  <c r="X65" i="1"/>
  <c r="AG65" i="1" s="1"/>
  <c r="AJ64" i="1"/>
  <c r="AB64" i="1"/>
  <c r="N64" i="1"/>
  <c r="Y64" i="1" s="1"/>
  <c r="AJ63" i="1"/>
  <c r="AB63" i="1"/>
  <c r="N63" i="1"/>
  <c r="Y63" i="1" s="1"/>
  <c r="AJ62" i="1"/>
  <c r="AB62" i="1"/>
  <c r="N62" i="1"/>
  <c r="Y62" i="1" s="1"/>
  <c r="AJ61" i="1"/>
  <c r="AB61" i="1"/>
  <c r="N61" i="1"/>
  <c r="Y61" i="1" s="1"/>
  <c r="AJ60" i="1"/>
  <c r="AB60" i="1"/>
  <c r="O60" i="1"/>
  <c r="X60" i="1" s="1"/>
  <c r="AG60" i="1" s="1"/>
  <c r="AJ59" i="1"/>
  <c r="AG59" i="1"/>
  <c r="AB59" i="1"/>
  <c r="O59" i="1"/>
  <c r="AJ58" i="1"/>
  <c r="AB58" i="1"/>
  <c r="O58" i="1"/>
  <c r="X58" i="1" s="1"/>
  <c r="AG58" i="1" s="1"/>
  <c r="AJ57" i="1"/>
  <c r="AB57" i="1"/>
  <c r="AF57" i="1" s="1"/>
  <c r="AG57" i="1" s="1"/>
  <c r="N57" i="1"/>
  <c r="O57" i="1" s="1"/>
  <c r="AJ56" i="1"/>
  <c r="AB56" i="1"/>
  <c r="N56" i="1"/>
  <c r="Y56" i="1" s="1"/>
  <c r="AJ55" i="1"/>
  <c r="AB55" i="1"/>
  <c r="N55" i="1"/>
  <c r="Y55" i="1" s="1"/>
  <c r="AJ54" i="1"/>
  <c r="AB54" i="1"/>
  <c r="O54" i="1"/>
  <c r="X54" i="1" s="1"/>
  <c r="AG54" i="1" s="1"/>
  <c r="AJ53" i="1"/>
  <c r="AB53" i="1"/>
  <c r="O53" i="1"/>
  <c r="X53" i="1" s="1"/>
  <c r="AG53" i="1" s="1"/>
  <c r="AJ52" i="1"/>
  <c r="AB52" i="1"/>
  <c r="O52" i="1"/>
  <c r="X52" i="1" s="1"/>
  <c r="AG52" i="1" s="1"/>
  <c r="AJ51" i="1"/>
  <c r="AB51" i="1"/>
  <c r="AF51" i="1" s="1"/>
  <c r="N51" i="1"/>
  <c r="O51" i="1" s="1"/>
  <c r="X51" i="1" s="1"/>
  <c r="AJ50" i="1"/>
  <c r="AB50" i="1"/>
  <c r="N50" i="1"/>
  <c r="AJ49" i="1"/>
  <c r="AB49" i="1"/>
  <c r="N49" i="1"/>
  <c r="Y49" i="1" s="1"/>
  <c r="AB48" i="1"/>
  <c r="S48" i="1"/>
  <c r="N48" i="1"/>
  <c r="Y48" i="1" s="1"/>
  <c r="X47" i="1"/>
  <c r="AG47" i="1" s="1"/>
  <c r="AB46" i="1"/>
  <c r="AF46" i="1" s="1"/>
  <c r="N46" i="1"/>
  <c r="AH46" i="1" s="1"/>
  <c r="AJ45" i="1"/>
  <c r="N45" i="1"/>
  <c r="P45" i="1" s="1"/>
  <c r="S45" i="1" s="1"/>
  <c r="X45" i="1" s="1"/>
  <c r="AJ44" i="1"/>
  <c r="S44" i="1"/>
  <c r="X44" i="1" s="1"/>
  <c r="N44" i="1"/>
  <c r="Y44" i="1" s="1"/>
  <c r="AF44" i="1" s="1"/>
  <c r="AJ43" i="1"/>
  <c r="X43" i="1"/>
  <c r="AG43" i="1" s="1"/>
  <c r="AJ42" i="1"/>
  <c r="X42" i="1"/>
  <c r="AG42" i="1" s="1"/>
  <c r="AJ41" i="1"/>
  <c r="X41" i="1"/>
  <c r="AG41" i="1" s="1"/>
  <c r="AJ40" i="1"/>
  <c r="X40" i="1"/>
  <c r="AG40" i="1" s="1"/>
  <c r="AJ39" i="1"/>
  <c r="N39" i="1"/>
  <c r="Y39" i="1" s="1"/>
  <c r="AF39" i="1" s="1"/>
  <c r="AJ38" i="1"/>
  <c r="S38" i="1"/>
  <c r="X38" i="1" s="1"/>
  <c r="N38" i="1"/>
  <c r="Y38" i="1" s="1"/>
  <c r="AF38" i="1" s="1"/>
  <c r="AJ37" i="1"/>
  <c r="S37" i="1"/>
  <c r="X37" i="1" s="1"/>
  <c r="N37" i="1"/>
  <c r="Y37" i="1" s="1"/>
  <c r="AF37" i="1" s="1"/>
  <c r="AJ36" i="1"/>
  <c r="S36" i="1"/>
  <c r="X36" i="1" s="1"/>
  <c r="N36" i="1"/>
  <c r="Y36" i="1" s="1"/>
  <c r="AF36" i="1" s="1"/>
  <c r="AJ35" i="1"/>
  <c r="S35" i="1"/>
  <c r="X35" i="1" s="1"/>
  <c r="N35" i="1"/>
  <c r="Y35" i="1" s="1"/>
  <c r="AF35" i="1" s="1"/>
  <c r="AJ34" i="1"/>
  <c r="N34" i="1"/>
  <c r="Y34" i="1" s="1"/>
  <c r="AF34" i="1" s="1"/>
  <c r="AJ33" i="1"/>
  <c r="N33" i="1"/>
  <c r="AJ32" i="1"/>
  <c r="V32" i="1"/>
  <c r="S32" i="1"/>
  <c r="O32" i="1"/>
  <c r="AJ31" i="1"/>
  <c r="V31" i="1"/>
  <c r="S31" i="1"/>
  <c r="O31" i="1"/>
  <c r="AJ30" i="1"/>
  <c r="V30" i="1"/>
  <c r="S30" i="1"/>
  <c r="O30" i="1"/>
  <c r="AJ29" i="1"/>
  <c r="V29" i="1"/>
  <c r="S29" i="1"/>
  <c r="O29" i="1"/>
  <c r="AJ28" i="1"/>
  <c r="V28" i="1"/>
  <c r="S28" i="1"/>
  <c r="O28" i="1"/>
  <c r="AJ27" i="1"/>
  <c r="V27" i="1"/>
  <c r="S27" i="1"/>
  <c r="O27" i="1"/>
  <c r="AJ26" i="1"/>
  <c r="V26" i="1"/>
  <c r="S26" i="1"/>
  <c r="O26" i="1"/>
  <c r="AJ25" i="1"/>
  <c r="V25" i="1"/>
  <c r="S25" i="1"/>
  <c r="O25" i="1"/>
  <c r="AJ24" i="1"/>
  <c r="V24" i="1"/>
  <c r="S24" i="1"/>
  <c r="O24" i="1"/>
  <c r="AJ23" i="1"/>
  <c r="V23" i="1"/>
  <c r="S23" i="1"/>
  <c r="O23" i="1"/>
  <c r="AJ22" i="1"/>
  <c r="V22" i="1"/>
  <c r="S22" i="1"/>
  <c r="O22" i="1"/>
  <c r="AJ21" i="1"/>
  <c r="V21" i="1"/>
  <c r="S21" i="1"/>
  <c r="O21" i="1"/>
  <c r="AJ20" i="1"/>
  <c r="V20" i="1"/>
  <c r="S20" i="1"/>
  <c r="O20" i="1"/>
  <c r="V19" i="1"/>
  <c r="S19" i="1"/>
  <c r="O19" i="1"/>
  <c r="AJ18" i="1"/>
  <c r="V18" i="1"/>
  <c r="S18" i="1"/>
  <c r="O18" i="1"/>
  <c r="AJ17" i="1"/>
  <c r="V17" i="1"/>
  <c r="S17" i="1"/>
  <c r="O17" i="1"/>
  <c r="AJ16" i="1"/>
  <c r="V16" i="1"/>
  <c r="S16" i="1"/>
  <c r="O16" i="1"/>
  <c r="AJ15" i="1"/>
  <c r="V15" i="1"/>
  <c r="S15" i="1"/>
  <c r="O15" i="1"/>
  <c r="AJ14" i="1"/>
  <c r="V14" i="1"/>
  <c r="S14" i="1"/>
  <c r="O14" i="1"/>
  <c r="AJ13" i="1"/>
  <c r="AB13" i="1"/>
  <c r="S13" i="1"/>
  <c r="N13" i="1"/>
  <c r="Y13" i="1" s="1"/>
  <c r="AJ12" i="1"/>
  <c r="AB12" i="1"/>
  <c r="S12" i="1"/>
  <c r="N12" i="1"/>
  <c r="V12" i="1" s="1"/>
  <c r="AJ11" i="1"/>
  <c r="AB11" i="1"/>
  <c r="S11" i="1"/>
  <c r="N11" i="1"/>
  <c r="AJ10" i="1"/>
  <c r="AB10" i="1"/>
  <c r="S10" i="1"/>
  <c r="N10" i="1"/>
  <c r="V10" i="1" s="1"/>
  <c r="AJ9" i="1"/>
  <c r="AB9" i="1"/>
  <c r="S9" i="1"/>
  <c r="N9" i="1"/>
  <c r="Y9" i="1" s="1"/>
  <c r="AJ8" i="1"/>
  <c r="AB8" i="1"/>
  <c r="S8" i="1"/>
  <c r="N8" i="1"/>
  <c r="AJ7" i="1"/>
  <c r="AB7" i="1"/>
  <c r="S7" i="1"/>
  <c r="N7" i="1"/>
  <c r="O7" i="1" s="1"/>
  <c r="AJ6" i="1"/>
  <c r="AB6" i="1"/>
  <c r="S6" i="1"/>
  <c r="N6" i="1"/>
  <c r="Y6" i="1" s="1"/>
  <c r="AJ5" i="1"/>
  <c r="AB5" i="1"/>
  <c r="S5" i="1"/>
  <c r="N5" i="1"/>
  <c r="AJ4" i="1"/>
  <c r="AB4" i="1"/>
  <c r="S4" i="1"/>
  <c r="N4" i="1"/>
  <c r="V4" i="1" s="1"/>
  <c r="AJ3" i="1"/>
  <c r="AF3" i="1"/>
  <c r="X3" i="1"/>
  <c r="AJ2" i="1"/>
  <c r="AB2" i="1"/>
  <c r="S2" i="1"/>
  <c r="N2" i="1"/>
  <c r="Y266" i="1" l="1"/>
  <c r="AF55" i="1"/>
  <c r="X111" i="1"/>
  <c r="X267" i="1"/>
  <c r="AF9" i="1"/>
  <c r="AF70" i="1"/>
  <c r="V303" i="1"/>
  <c r="AF265" i="1"/>
  <c r="AF283" i="1"/>
  <c r="AF291" i="1"/>
  <c r="AF296" i="1"/>
  <c r="X189" i="1"/>
  <c r="AF128" i="1"/>
  <c r="AF234" i="1"/>
  <c r="Y299" i="1"/>
  <c r="AF299" i="1" s="1"/>
  <c r="Y243" i="1"/>
  <c r="AF243" i="1" s="1"/>
  <c r="O61" i="1"/>
  <c r="X61" i="1" s="1"/>
  <c r="AF63" i="1"/>
  <c r="Y95" i="1"/>
  <c r="V143" i="1"/>
  <c r="AF147" i="1"/>
  <c r="AF218" i="1"/>
  <c r="AF274" i="1"/>
  <c r="AF280" i="1"/>
  <c r="AF282" i="1"/>
  <c r="AF288" i="1"/>
  <c r="O265" i="1"/>
  <c r="X26" i="1"/>
  <c r="AG26" i="1" s="1"/>
  <c r="V94" i="1"/>
  <c r="Y111" i="1"/>
  <c r="AF111" i="1" s="1"/>
  <c r="AG111" i="1" s="1"/>
  <c r="V234" i="1"/>
  <c r="Y45" i="1"/>
  <c r="AF45" i="1" s="1"/>
  <c r="AG45" i="1" s="1"/>
  <c r="O104" i="1"/>
  <c r="X104" i="1" s="1"/>
  <c r="Y156" i="1"/>
  <c r="AF156" i="1" s="1"/>
  <c r="AG156" i="1" s="1"/>
  <c r="AI156" i="1" s="1"/>
  <c r="O181" i="1"/>
  <c r="Y71" i="1"/>
  <c r="AF71" i="1" s="1"/>
  <c r="V89" i="1"/>
  <c r="X89" i="1" s="1"/>
  <c r="Y146" i="1"/>
  <c r="AF146" i="1" s="1"/>
  <c r="O150" i="1"/>
  <c r="X150" i="1" s="1"/>
  <c r="AG170" i="1"/>
  <c r="Y258" i="1"/>
  <c r="AF258" i="1" s="1"/>
  <c r="Y269" i="1"/>
  <c r="AF269" i="1" s="1"/>
  <c r="Y89" i="1"/>
  <c r="AF89" i="1" s="1"/>
  <c r="Y104" i="1"/>
  <c r="AF104" i="1" s="1"/>
  <c r="V181" i="1"/>
  <c r="Y221" i="1"/>
  <c r="AF221" i="1" s="1"/>
  <c r="AF235" i="1"/>
  <c r="V262" i="1"/>
  <c r="V129" i="1"/>
  <c r="X129" i="1" s="1"/>
  <c r="AF97" i="1"/>
  <c r="AF101" i="1"/>
  <c r="Y150" i="1"/>
  <c r="AF150" i="1" s="1"/>
  <c r="AF255" i="1"/>
  <c r="Y124" i="1"/>
  <c r="AF124" i="1" s="1"/>
  <c r="O69" i="1"/>
  <c r="X69" i="1" s="1"/>
  <c r="V100" i="1"/>
  <c r="X100" i="1" s="1"/>
  <c r="V74" i="1"/>
  <c r="Y77" i="1"/>
  <c r="AF77" i="1" s="1"/>
  <c r="O49" i="1"/>
  <c r="AF74" i="1"/>
  <c r="AH193" i="1"/>
  <c r="Y239" i="1"/>
  <c r="AF239" i="1" s="1"/>
  <c r="X30" i="1"/>
  <c r="AG30" i="1" s="1"/>
  <c r="AG38" i="1"/>
  <c r="Y79" i="1"/>
  <c r="AF79" i="1" s="1"/>
  <c r="O81" i="1"/>
  <c r="X81" i="1" s="1"/>
  <c r="AF87" i="1"/>
  <c r="Y90" i="1"/>
  <c r="AF90" i="1" s="1"/>
  <c r="O94" i="1"/>
  <c r="X94" i="1" s="1"/>
  <c r="O95" i="1"/>
  <c r="X95" i="1" s="1"/>
  <c r="Y129" i="1"/>
  <c r="AF129" i="1" s="1"/>
  <c r="AH137" i="1"/>
  <c r="O243" i="1"/>
  <c r="X243" i="1" s="1"/>
  <c r="AF262" i="1"/>
  <c r="P303" i="1"/>
  <c r="S303" i="1" s="1"/>
  <c r="V78" i="1"/>
  <c r="Y94" i="1"/>
  <c r="AF94" i="1" s="1"/>
  <c r="Y119" i="1"/>
  <c r="AF119" i="1" s="1"/>
  <c r="AH57" i="1"/>
  <c r="Y99" i="1"/>
  <c r="AF99" i="1" s="1"/>
  <c r="Y110" i="1"/>
  <c r="AF110" i="1" s="1"/>
  <c r="Y142" i="1"/>
  <c r="AF142" i="1" s="1"/>
  <c r="Y189" i="1"/>
  <c r="AF189" i="1" s="1"/>
  <c r="Y203" i="1"/>
  <c r="AF203" i="1" s="1"/>
  <c r="O217" i="1"/>
  <c r="X217" i="1" s="1"/>
  <c r="O222" i="1"/>
  <c r="X222" i="1" s="1"/>
  <c r="V235" i="1"/>
  <c r="O239" i="1"/>
  <c r="X239" i="1" s="1"/>
  <c r="Y240" i="1"/>
  <c r="AF240" i="1" s="1"/>
  <c r="Y310" i="1"/>
  <c r="AF310" i="1" s="1"/>
  <c r="V121" i="1"/>
  <c r="O261" i="1"/>
  <c r="O291" i="1"/>
  <c r="P310" i="1"/>
  <c r="S310" i="1" s="1"/>
  <c r="P315" i="1"/>
  <c r="S315" i="1" s="1"/>
  <c r="X315" i="1" s="1"/>
  <c r="AF69" i="1"/>
  <c r="V130" i="1"/>
  <c r="V171" i="1"/>
  <c r="AF252" i="1"/>
  <c r="V261" i="1"/>
  <c r="O272" i="1"/>
  <c r="X16" i="1"/>
  <c r="AG16" i="1" s="1"/>
  <c r="O98" i="1"/>
  <c r="X98" i="1" s="1"/>
  <c r="V135" i="1"/>
  <c r="X135" i="1" s="1"/>
  <c r="AH198" i="1"/>
  <c r="Y217" i="1"/>
  <c r="AF217" i="1" s="1"/>
  <c r="O221" i="1"/>
  <c r="X221" i="1" s="1"/>
  <c r="Y222" i="1"/>
  <c r="AF222" i="1" s="1"/>
  <c r="AH292" i="1"/>
  <c r="AF186" i="1"/>
  <c r="AF201" i="1"/>
  <c r="AH215" i="1"/>
  <c r="AF256" i="1"/>
  <c r="X22" i="1"/>
  <c r="AG22" i="1" s="1"/>
  <c r="X24" i="1"/>
  <c r="AG24" i="1" s="1"/>
  <c r="AF49" i="1"/>
  <c r="V90" i="1"/>
  <c r="X90" i="1" s="1"/>
  <c r="V96" i="1"/>
  <c r="V99" i="1"/>
  <c r="X99" i="1" s="1"/>
  <c r="Y100" i="1"/>
  <c r="AF100" i="1" s="1"/>
  <c r="V107" i="1"/>
  <c r="AF130" i="1"/>
  <c r="O134" i="1"/>
  <c r="X134" i="1" s="1"/>
  <c r="Y135" i="1"/>
  <c r="AF135" i="1" s="1"/>
  <c r="O144" i="1"/>
  <c r="AF151" i="1"/>
  <c r="O158" i="1"/>
  <c r="X158" i="1" s="1"/>
  <c r="AF182" i="1"/>
  <c r="Y184" i="1"/>
  <c r="AF184" i="1" s="1"/>
  <c r="Y197" i="1"/>
  <c r="AF197" i="1" s="1"/>
  <c r="O209" i="1"/>
  <c r="AF219" i="1"/>
  <c r="AF226" i="1"/>
  <c r="AF237" i="1"/>
  <c r="O240" i="1"/>
  <c r="X240" i="1" s="1"/>
  <c r="AF247" i="1"/>
  <c r="O258" i="1"/>
  <c r="X258" i="1" s="1"/>
  <c r="O266" i="1"/>
  <c r="X266" i="1" s="1"/>
  <c r="O283" i="1"/>
  <c r="AG320" i="1"/>
  <c r="X14" i="1"/>
  <c r="AG14" i="1" s="1"/>
  <c r="AF213" i="1"/>
  <c r="AF230" i="1"/>
  <c r="AF254" i="1"/>
  <c r="AG44" i="1"/>
  <c r="V49" i="1"/>
  <c r="O71" i="1"/>
  <c r="X71" i="1" s="1"/>
  <c r="Y134" i="1"/>
  <c r="AF134" i="1" s="1"/>
  <c r="AF143" i="1"/>
  <c r="AF148" i="1"/>
  <c r="Y158" i="1"/>
  <c r="AF158" i="1" s="1"/>
  <c r="V209" i="1"/>
  <c r="O215" i="1"/>
  <c r="X215" i="1" s="1"/>
  <c r="AF251" i="1"/>
  <c r="AF260" i="1"/>
  <c r="O271" i="1"/>
  <c r="O280" i="1"/>
  <c r="AF301" i="1"/>
  <c r="AF206" i="1"/>
  <c r="AF316" i="1"/>
  <c r="O305" i="1"/>
  <c r="AG37" i="1"/>
  <c r="O108" i="1"/>
  <c r="AH130" i="1"/>
  <c r="AF275" i="1"/>
  <c r="AF284" i="1"/>
  <c r="Y7" i="1"/>
  <c r="AF7" i="1" s="1"/>
  <c r="X25" i="1"/>
  <c r="AG25" i="1" s="1"/>
  <c r="X27" i="1"/>
  <c r="AG27" i="1" s="1"/>
  <c r="X31" i="1"/>
  <c r="AG31" i="1" s="1"/>
  <c r="O48" i="1"/>
  <c r="X48" i="1" s="1"/>
  <c r="O64" i="1"/>
  <c r="X64" i="1" s="1"/>
  <c r="O70" i="1"/>
  <c r="X70" i="1" s="1"/>
  <c r="O79" i="1"/>
  <c r="X79" i="1" s="1"/>
  <c r="V103" i="1"/>
  <c r="O119" i="1"/>
  <c r="X119" i="1" s="1"/>
  <c r="O178" i="1"/>
  <c r="AF212" i="1"/>
  <c r="Y215" i="1"/>
  <c r="AF215" i="1" s="1"/>
  <c r="O248" i="1"/>
  <c r="O262" i="1"/>
  <c r="V265" i="1"/>
  <c r="O275" i="1"/>
  <c r="O284" i="1"/>
  <c r="Y305" i="1"/>
  <c r="AF305" i="1" s="1"/>
  <c r="O97" i="1"/>
  <c r="O180" i="1"/>
  <c r="X180" i="1" s="1"/>
  <c r="AF248" i="1"/>
  <c r="V280" i="1"/>
  <c r="O296" i="1"/>
  <c r="O62" i="1"/>
  <c r="X62" i="1" s="1"/>
  <c r="AF64" i="1"/>
  <c r="AF91" i="1"/>
  <c r="AF96" i="1"/>
  <c r="AF107" i="1"/>
  <c r="Y108" i="1"/>
  <c r="AF108" i="1" s="1"/>
  <c r="V124" i="1"/>
  <c r="X124" i="1" s="1"/>
  <c r="AF154" i="1"/>
  <c r="AG154" i="1" s="1"/>
  <c r="AH173" i="1"/>
  <c r="Y180" i="1"/>
  <c r="AF180" i="1" s="1"/>
  <c r="X184" i="1"/>
  <c r="Y229" i="1"/>
  <c r="AF229" i="1" s="1"/>
  <c r="AF261" i="1"/>
  <c r="AF272" i="1"/>
  <c r="V296" i="1"/>
  <c r="O288" i="1"/>
  <c r="O206" i="1"/>
  <c r="X206" i="1" s="1"/>
  <c r="O201" i="1"/>
  <c r="AF298" i="1"/>
  <c r="O256" i="1"/>
  <c r="O236" i="1"/>
  <c r="X236" i="1" s="1"/>
  <c r="Y236" i="1"/>
  <c r="AF236" i="1" s="1"/>
  <c r="O251" i="1"/>
  <c r="O252" i="1"/>
  <c r="V244" i="1"/>
  <c r="X244" i="1" s="1"/>
  <c r="Y244" i="1"/>
  <c r="AF244" i="1" s="1"/>
  <c r="Y228" i="1"/>
  <c r="AF228" i="1" s="1"/>
  <c r="Y211" i="1"/>
  <c r="AF211" i="1" s="1"/>
  <c r="O203" i="1"/>
  <c r="X203" i="1" s="1"/>
  <c r="O214" i="1"/>
  <c r="X214" i="1" s="1"/>
  <c r="Y207" i="1"/>
  <c r="AF207" i="1" s="1"/>
  <c r="O207" i="1"/>
  <c r="X207" i="1" s="1"/>
  <c r="Y210" i="1"/>
  <c r="AF210" i="1" s="1"/>
  <c r="Y86" i="1"/>
  <c r="AF86" i="1" s="1"/>
  <c r="V86" i="1"/>
  <c r="X86" i="1" s="1"/>
  <c r="V85" i="1"/>
  <c r="O85" i="1"/>
  <c r="O82" i="1"/>
  <c r="X82" i="1" s="1"/>
  <c r="Y82" i="1"/>
  <c r="AF82" i="1" s="1"/>
  <c r="O93" i="1"/>
  <c r="V93" i="1"/>
  <c r="AH301" i="1"/>
  <c r="Y141" i="1"/>
  <c r="AF141" i="1" s="1"/>
  <c r="V141" i="1"/>
  <c r="AG3" i="1"/>
  <c r="O11" i="1"/>
  <c r="Y11" i="1"/>
  <c r="AF11" i="1" s="1"/>
  <c r="V11" i="1"/>
  <c r="AH149" i="1"/>
  <c r="Y76" i="1"/>
  <c r="AF76" i="1" s="1"/>
  <c r="V76" i="1"/>
  <c r="AB323" i="1"/>
  <c r="AF62" i="1"/>
  <c r="Y80" i="1"/>
  <c r="AF80" i="1" s="1"/>
  <c r="V80" i="1"/>
  <c r="O80" i="1"/>
  <c r="AF106" i="1"/>
  <c r="V137" i="1"/>
  <c r="X137" i="1" s="1"/>
  <c r="Y137" i="1"/>
  <c r="AF137" i="1" s="1"/>
  <c r="O233" i="1"/>
  <c r="Y233" i="1"/>
  <c r="AF233" i="1" s="1"/>
  <c r="V233" i="1"/>
  <c r="O141" i="1"/>
  <c r="AG166" i="1"/>
  <c r="Y194" i="1"/>
  <c r="AF194" i="1" s="1"/>
  <c r="V194" i="1"/>
  <c r="O194" i="1"/>
  <c r="Y200" i="1"/>
  <c r="AF200" i="1" s="1"/>
  <c r="O200" i="1"/>
  <c r="V200" i="1"/>
  <c r="O232" i="1"/>
  <c r="Y232" i="1"/>
  <c r="AF232" i="1" s="1"/>
  <c r="V232" i="1"/>
  <c r="Y113" i="1"/>
  <c r="AF113" i="1" s="1"/>
  <c r="V113" i="1"/>
  <c r="O208" i="1"/>
  <c r="Y208" i="1"/>
  <c r="AF208" i="1" s="1"/>
  <c r="V208" i="1"/>
  <c r="AG51" i="1"/>
  <c r="O190" i="1"/>
  <c r="Y190" i="1"/>
  <c r="AF190" i="1" s="1"/>
  <c r="V190" i="1"/>
  <c r="AF78" i="1"/>
  <c r="Y112" i="1"/>
  <c r="AF112" i="1" s="1"/>
  <c r="O112" i="1"/>
  <c r="X112" i="1" s="1"/>
  <c r="AF121" i="1"/>
  <c r="Y133" i="1"/>
  <c r="AF133" i="1" s="1"/>
  <c r="V133" i="1"/>
  <c r="O133" i="1"/>
  <c r="AG167" i="1"/>
  <c r="AH72" i="1"/>
  <c r="Y72" i="1"/>
  <c r="AF72" i="1" s="1"/>
  <c r="V72" i="1"/>
  <c r="O113" i="1"/>
  <c r="AH29" i="1"/>
  <c r="O63" i="1"/>
  <c r="X63" i="1" s="1"/>
  <c r="AH63" i="1"/>
  <c r="AH188" i="1"/>
  <c r="X29" i="1"/>
  <c r="AG29" i="1" s="1"/>
  <c r="AG36" i="1"/>
  <c r="AF48" i="1"/>
  <c r="V116" i="1"/>
  <c r="Y116" i="1"/>
  <c r="AF116" i="1" s="1"/>
  <c r="Y140" i="1"/>
  <c r="AF140" i="1" s="1"/>
  <c r="V140" i="1"/>
  <c r="O140" i="1"/>
  <c r="O160" i="1"/>
  <c r="X160" i="1" s="1"/>
  <c r="Y160" i="1"/>
  <c r="AF160" i="1" s="1"/>
  <c r="AG164" i="1"/>
  <c r="Y173" i="1"/>
  <c r="AF173" i="1" s="1"/>
  <c r="Y191" i="1"/>
  <c r="AF191" i="1" s="1"/>
  <c r="O191" i="1"/>
  <c r="V191" i="1"/>
  <c r="Y193" i="1"/>
  <c r="AF193" i="1" s="1"/>
  <c r="V193" i="1"/>
  <c r="O193" i="1"/>
  <c r="AF225" i="1"/>
  <c r="Y5" i="1"/>
  <c r="AF5" i="1" s="1"/>
  <c r="V5" i="1"/>
  <c r="O5" i="1"/>
  <c r="O72" i="1"/>
  <c r="Y120" i="1"/>
  <c r="AF120" i="1" s="1"/>
  <c r="AG120" i="1" s="1"/>
  <c r="Y8" i="1"/>
  <c r="AF8" i="1" s="1"/>
  <c r="V8" i="1"/>
  <c r="O8" i="1"/>
  <c r="O12" i="1"/>
  <c r="X12" i="1" s="1"/>
  <c r="Y12" i="1"/>
  <c r="AF12" i="1" s="1"/>
  <c r="AF95" i="1"/>
  <c r="AF103" i="1"/>
  <c r="O116" i="1"/>
  <c r="V147" i="1"/>
  <c r="O147" i="1"/>
  <c r="V276" i="1"/>
  <c r="X276" i="1" s="1"/>
  <c r="V279" i="1"/>
  <c r="X279" i="1" s="1"/>
  <c r="O287" i="1"/>
  <c r="AH299" i="1"/>
  <c r="O301" i="1"/>
  <c r="Y309" i="1"/>
  <c r="AF309" i="1" s="1"/>
  <c r="O213" i="1"/>
  <c r="X20" i="1"/>
  <c r="AG20" i="1" s="1"/>
  <c r="AF56" i="1"/>
  <c r="Y81" i="1"/>
  <c r="AF81" i="1" s="1"/>
  <c r="AF85" i="1"/>
  <c r="AF93" i="1"/>
  <c r="AF123" i="1"/>
  <c r="AF144" i="1"/>
  <c r="AF153" i="1"/>
  <c r="AG153" i="1" s="1"/>
  <c r="O175" i="1"/>
  <c r="X175" i="1" s="1"/>
  <c r="AG175" i="1" s="1"/>
  <c r="O177" i="1"/>
  <c r="V178" i="1"/>
  <c r="V201" i="1"/>
  <c r="O211" i="1"/>
  <c r="X211" i="1" s="1"/>
  <c r="O212" i="1"/>
  <c r="Y214" i="1"/>
  <c r="AF214" i="1" s="1"/>
  <c r="O218" i="1"/>
  <c r="O225" i="1"/>
  <c r="O226" i="1"/>
  <c r="O247" i="1"/>
  <c r="V252" i="1"/>
  <c r="O255" i="1"/>
  <c r="V272" i="1"/>
  <c r="V275" i="1"/>
  <c r="Y276" i="1"/>
  <c r="AF276" i="1" s="1"/>
  <c r="Y279" i="1"/>
  <c r="AF279" i="1" s="1"/>
  <c r="V283" i="1"/>
  <c r="V284" i="1"/>
  <c r="V288" i="1"/>
  <c r="V291" i="1"/>
  <c r="Y292" i="1"/>
  <c r="AF292" i="1" s="1"/>
  <c r="Y303" i="1"/>
  <c r="AF303" i="1" s="1"/>
  <c r="Y315" i="1"/>
  <c r="AF315" i="1" s="1"/>
  <c r="V199" i="1"/>
  <c r="X199" i="1" s="1"/>
  <c r="V213" i="1"/>
  <c r="Y231" i="1"/>
  <c r="AF231" i="1" s="1"/>
  <c r="V237" i="1"/>
  <c r="V248" i="1"/>
  <c r="V251" i="1"/>
  <c r="V256" i="1"/>
  <c r="X256" i="1" s="1"/>
  <c r="V271" i="1"/>
  <c r="V287" i="1"/>
  <c r="O299" i="1"/>
  <c r="X299" i="1" s="1"/>
  <c r="P305" i="1"/>
  <c r="S305" i="1" s="1"/>
  <c r="X314" i="1"/>
  <c r="X28" i="1"/>
  <c r="AG28" i="1" s="1"/>
  <c r="X32" i="1"/>
  <c r="AG32" i="1" s="1"/>
  <c r="AG35" i="1"/>
  <c r="O46" i="1"/>
  <c r="X46" i="1" s="1"/>
  <c r="AG46" i="1" s="1"/>
  <c r="O74" i="1"/>
  <c r="O78" i="1"/>
  <c r="O96" i="1"/>
  <c r="O103" i="1"/>
  <c r="O107" i="1"/>
  <c r="X108" i="1"/>
  <c r="O121" i="1"/>
  <c r="O130" i="1"/>
  <c r="O143" i="1"/>
  <c r="AG159" i="1"/>
  <c r="AG169" i="1"/>
  <c r="O171" i="1"/>
  <c r="O174" i="1"/>
  <c r="X174" i="1" s="1"/>
  <c r="V177" i="1"/>
  <c r="O182" i="1"/>
  <c r="X182" i="1" s="1"/>
  <c r="AF185" i="1"/>
  <c r="O210" i="1"/>
  <c r="X210" i="1" s="1"/>
  <c r="V212" i="1"/>
  <c r="V218" i="1"/>
  <c r="V225" i="1"/>
  <c r="V226" i="1"/>
  <c r="O235" i="1"/>
  <c r="V247" i="1"/>
  <c r="V255" i="1"/>
  <c r="AG163" i="1"/>
  <c r="V7" i="1"/>
  <c r="X7" i="1" s="1"/>
  <c r="AF13" i="1"/>
  <c r="X18" i="1"/>
  <c r="AG18" i="1" s="1"/>
  <c r="AH49" i="1"/>
  <c r="Y75" i="1"/>
  <c r="AF75" i="1" s="1"/>
  <c r="X110" i="1"/>
  <c r="AF132" i="1"/>
  <c r="V144" i="1"/>
  <c r="AH153" i="1"/>
  <c r="O185" i="1"/>
  <c r="X185" i="1" s="1"/>
  <c r="V198" i="1"/>
  <c r="Y199" i="1"/>
  <c r="AF199" i="1" s="1"/>
  <c r="AF209" i="1"/>
  <c r="O220" i="1"/>
  <c r="X220" i="1" s="1"/>
  <c r="O228" i="1"/>
  <c r="X228" i="1" s="1"/>
  <c r="O229" i="1"/>
  <c r="X229" i="1" s="1"/>
  <c r="V230" i="1"/>
  <c r="O269" i="1"/>
  <c r="X269" i="1" s="1"/>
  <c r="Y295" i="1"/>
  <c r="AF295" i="1" s="1"/>
  <c r="V310" i="1"/>
  <c r="Y314" i="1"/>
  <c r="AF314" i="1" s="1"/>
  <c r="O316" i="1"/>
  <c r="AF319" i="1"/>
  <c r="P316" i="1"/>
  <c r="S316" i="1" s="1"/>
  <c r="AF6" i="1"/>
  <c r="X15" i="1"/>
  <c r="AG15" i="1" s="1"/>
  <c r="X17" i="1"/>
  <c r="AG17" i="1" s="1"/>
  <c r="X19" i="1"/>
  <c r="AG19" i="1" s="1"/>
  <c r="X21" i="1"/>
  <c r="AG21" i="1" s="1"/>
  <c r="X23" i="1"/>
  <c r="AG23" i="1" s="1"/>
  <c r="AF61" i="1"/>
  <c r="Y174" i="1"/>
  <c r="AF174" i="1" s="1"/>
  <c r="Y220" i="1"/>
  <c r="AF220" i="1" s="1"/>
  <c r="O292" i="1"/>
  <c r="AF304" i="1"/>
  <c r="AF266" i="1"/>
  <c r="V292" i="1"/>
  <c r="V309" i="1"/>
  <c r="N323" i="1"/>
  <c r="V50" i="1"/>
  <c r="Y83" i="1"/>
  <c r="AF83" i="1" s="1"/>
  <c r="AH82" i="1"/>
  <c r="AH4" i="1"/>
  <c r="V97" i="1"/>
  <c r="Y2" i="1"/>
  <c r="Y4" i="1"/>
  <c r="AF4" i="1" s="1"/>
  <c r="Y10" i="1"/>
  <c r="AF10" i="1" s="1"/>
  <c r="V91" i="1"/>
  <c r="Y92" i="1"/>
  <c r="AF92" i="1" s="1"/>
  <c r="V106" i="1"/>
  <c r="O106" i="1"/>
  <c r="V139" i="1"/>
  <c r="O139" i="1"/>
  <c r="V173" i="1"/>
  <c r="O173" i="1"/>
  <c r="V219" i="1"/>
  <c r="Y223" i="1"/>
  <c r="AF223" i="1" s="1"/>
  <c r="V223" i="1"/>
  <c r="O223" i="1"/>
  <c r="V227" i="1"/>
  <c r="Y227" i="1"/>
  <c r="AF227" i="1" s="1"/>
  <c r="O227" i="1"/>
  <c r="AH226" i="1"/>
  <c r="Y105" i="1"/>
  <c r="AF105" i="1" s="1"/>
  <c r="V105" i="1"/>
  <c r="X105" i="1" s="1"/>
  <c r="O109" i="1"/>
  <c r="X109" i="1" s="1"/>
  <c r="Y109" i="1"/>
  <c r="AF109" i="1" s="1"/>
  <c r="V136" i="1"/>
  <c r="O136" i="1"/>
  <c r="Y138" i="1"/>
  <c r="AF138" i="1" s="1"/>
  <c r="V138" i="1"/>
  <c r="AH203" i="1"/>
  <c r="Y277" i="1"/>
  <c r="AF277" i="1" s="1"/>
  <c r="V277" i="1"/>
  <c r="O277" i="1"/>
  <c r="AH6" i="1"/>
  <c r="O50" i="1"/>
  <c r="V102" i="1"/>
  <c r="O102" i="1"/>
  <c r="V118" i="1"/>
  <c r="O118" i="1"/>
  <c r="V132" i="1"/>
  <c r="O132" i="1"/>
  <c r="O138" i="1"/>
  <c r="V152" i="1"/>
  <c r="X152" i="1" s="1"/>
  <c r="Y152" i="1"/>
  <c r="AF152" i="1" s="1"/>
  <c r="O161" i="1"/>
  <c r="O186" i="1"/>
  <c r="X186" i="1" s="1"/>
  <c r="V204" i="1"/>
  <c r="Y204" i="1"/>
  <c r="AF204" i="1" s="1"/>
  <c r="O204" i="1"/>
  <c r="V238" i="1"/>
  <c r="Y238" i="1"/>
  <c r="AF238" i="1" s="1"/>
  <c r="O238" i="1"/>
  <c r="Y273" i="1"/>
  <c r="AF273" i="1" s="1"/>
  <c r="V273" i="1"/>
  <c r="O273" i="1"/>
  <c r="Y308" i="1"/>
  <c r="AF308" i="1" s="1"/>
  <c r="V308" i="1"/>
  <c r="P308" i="1"/>
  <c r="S308" i="1" s="1"/>
  <c r="O308" i="1"/>
  <c r="AH308" i="1"/>
  <c r="P322" i="1"/>
  <c r="S322" i="1" s="1"/>
  <c r="AH322" i="1"/>
  <c r="O322" i="1"/>
  <c r="Y322" i="1"/>
  <c r="AF322" i="1" s="1"/>
  <c r="AH13" i="1"/>
  <c r="P33" i="1"/>
  <c r="O101" i="1"/>
  <c r="Y117" i="1"/>
  <c r="AF117" i="1" s="1"/>
  <c r="AH116" i="1"/>
  <c r="V117" i="1"/>
  <c r="Y136" i="1"/>
  <c r="AF136" i="1" s="1"/>
  <c r="V149" i="1"/>
  <c r="Y149" i="1"/>
  <c r="AF149" i="1" s="1"/>
  <c r="V172" i="1"/>
  <c r="O172" i="1"/>
  <c r="O202" i="1"/>
  <c r="Y202" i="1"/>
  <c r="AF202" i="1" s="1"/>
  <c r="V246" i="1"/>
  <c r="Y246" i="1"/>
  <c r="AF246" i="1" s="1"/>
  <c r="O6" i="1"/>
  <c r="O9" i="1"/>
  <c r="V6" i="1"/>
  <c r="V13" i="1"/>
  <c r="V131" i="1"/>
  <c r="Y131" i="1"/>
  <c r="AF131" i="1" s="1"/>
  <c r="O192" i="1"/>
  <c r="Y192" i="1"/>
  <c r="AF192" i="1" s="1"/>
  <c r="V192" i="1"/>
  <c r="V224" i="1"/>
  <c r="Y224" i="1"/>
  <c r="AF224" i="1" s="1"/>
  <c r="O246" i="1"/>
  <c r="O13" i="1"/>
  <c r="P34" i="1"/>
  <c r="S34" i="1" s="1"/>
  <c r="X34" i="1" s="1"/>
  <c r="AG34" i="1" s="1"/>
  <c r="O4" i="1"/>
  <c r="X4" i="1" s="1"/>
  <c r="Y50" i="1"/>
  <c r="AF50" i="1" s="1"/>
  <c r="Y98" i="1"/>
  <c r="AF98" i="1" s="1"/>
  <c r="Y102" i="1"/>
  <c r="AF102" i="1" s="1"/>
  <c r="V115" i="1"/>
  <c r="O115" i="1"/>
  <c r="Y118" i="1"/>
  <c r="AF118" i="1" s="1"/>
  <c r="Y33" i="1"/>
  <c r="AF33" i="1" s="1"/>
  <c r="P39" i="1"/>
  <c r="S39" i="1" s="1"/>
  <c r="X39" i="1" s="1"/>
  <c r="AG39" i="1" s="1"/>
  <c r="O55" i="1"/>
  <c r="O56" i="1"/>
  <c r="O75" i="1"/>
  <c r="X75" i="1" s="1"/>
  <c r="O87" i="1"/>
  <c r="O88" i="1"/>
  <c r="X88" i="1" s="1"/>
  <c r="V101" i="1"/>
  <c r="Y114" i="1"/>
  <c r="AF114" i="1" s="1"/>
  <c r="V114" i="1"/>
  <c r="Y125" i="1"/>
  <c r="AF125" i="1" s="1"/>
  <c r="AH124" i="1"/>
  <c r="V125" i="1"/>
  <c r="O131" i="1"/>
  <c r="AH139" i="1"/>
  <c r="AH141" i="1"/>
  <c r="O148" i="1"/>
  <c r="Y172" i="1"/>
  <c r="AF172" i="1" s="1"/>
  <c r="V202" i="1"/>
  <c r="O224" i="1"/>
  <c r="V290" i="1"/>
  <c r="O290" i="1"/>
  <c r="Y290" i="1"/>
  <c r="AF290" i="1" s="1"/>
  <c r="Y311" i="1"/>
  <c r="AF311" i="1" s="1"/>
  <c r="V311" i="1"/>
  <c r="O311" i="1"/>
  <c r="AH14" i="1"/>
  <c r="O73" i="1"/>
  <c r="X73" i="1" s="1"/>
  <c r="AH2" i="1"/>
  <c r="O10" i="1"/>
  <c r="X10" i="1" s="1"/>
  <c r="O83" i="1"/>
  <c r="O84" i="1"/>
  <c r="X84" i="1" s="1"/>
  <c r="O117" i="1"/>
  <c r="O149" i="1"/>
  <c r="O151" i="1"/>
  <c r="V2" i="1"/>
  <c r="V55" i="1"/>
  <c r="V56" i="1"/>
  <c r="Y73" i="1"/>
  <c r="AF73" i="1" s="1"/>
  <c r="O76" i="1"/>
  <c r="O77" i="1"/>
  <c r="X77" i="1" s="1"/>
  <c r="V83" i="1"/>
  <c r="Y84" i="1"/>
  <c r="AF84" i="1" s="1"/>
  <c r="O91" i="1"/>
  <c r="O92" i="1"/>
  <c r="X92" i="1" s="1"/>
  <c r="AH108" i="1"/>
  <c r="O114" i="1"/>
  <c r="Y115" i="1"/>
  <c r="AF115" i="1" s="1"/>
  <c r="V123" i="1"/>
  <c r="O123" i="1"/>
  <c r="O125" i="1"/>
  <c r="AH135" i="1"/>
  <c r="V145" i="1"/>
  <c r="Y145" i="1"/>
  <c r="AF145" i="1" s="1"/>
  <c r="V151" i="1"/>
  <c r="O179" i="1"/>
  <c r="X179" i="1" s="1"/>
  <c r="AG179" i="1" s="1"/>
  <c r="O183" i="1"/>
  <c r="X183" i="1" s="1"/>
  <c r="Y183" i="1"/>
  <c r="AF183" i="1" s="1"/>
  <c r="V188" i="1"/>
  <c r="O188" i="1"/>
  <c r="Y188" i="1"/>
  <c r="AF188" i="1" s="1"/>
  <c r="O219" i="1"/>
  <c r="V257" i="1"/>
  <c r="O257" i="1"/>
  <c r="AH256" i="1"/>
  <c r="Y257" i="1"/>
  <c r="AF257" i="1" s="1"/>
  <c r="V286" i="1"/>
  <c r="O286" i="1"/>
  <c r="Y286" i="1"/>
  <c r="AF286" i="1" s="1"/>
  <c r="P311" i="1"/>
  <c r="S311" i="1" s="1"/>
  <c r="O2" i="1"/>
  <c r="V9" i="1"/>
  <c r="V128" i="1"/>
  <c r="O128" i="1"/>
  <c r="V161" i="1"/>
  <c r="V87" i="1"/>
  <c r="Y88" i="1"/>
  <c r="AF88" i="1" s="1"/>
  <c r="AH95" i="1"/>
  <c r="Y122" i="1"/>
  <c r="AF122" i="1" s="1"/>
  <c r="V122" i="1"/>
  <c r="X122" i="1" s="1"/>
  <c r="O145" i="1"/>
  <c r="V148" i="1"/>
  <c r="O162" i="1"/>
  <c r="X162" i="1" s="1"/>
  <c r="AG162" i="1" s="1"/>
  <c r="AG168" i="1"/>
  <c r="Y187" i="1"/>
  <c r="AF187" i="1" s="1"/>
  <c r="V187" i="1"/>
  <c r="X187" i="1" s="1"/>
  <c r="O205" i="1"/>
  <c r="X205" i="1" s="1"/>
  <c r="Y205" i="1"/>
  <c r="AF205" i="1" s="1"/>
  <c r="Y245" i="1"/>
  <c r="AF245" i="1" s="1"/>
  <c r="V245" i="1"/>
  <c r="O245" i="1"/>
  <c r="AF278" i="1"/>
  <c r="V142" i="1"/>
  <c r="X142" i="1" s="1"/>
  <c r="V146" i="1"/>
  <c r="X146" i="1" s="1"/>
  <c r="AH191" i="1"/>
  <c r="Y196" i="1"/>
  <c r="AF196" i="1" s="1"/>
  <c r="V197" i="1"/>
  <c r="X197" i="1" s="1"/>
  <c r="Y216" i="1"/>
  <c r="AF216" i="1" s="1"/>
  <c r="O216" i="1"/>
  <c r="X216" i="1" s="1"/>
  <c r="Y241" i="1"/>
  <c r="AF241" i="1" s="1"/>
  <c r="V241" i="1"/>
  <c r="X241" i="1" s="1"/>
  <c r="V274" i="1"/>
  <c r="O274" i="1"/>
  <c r="V250" i="1"/>
  <c r="O250" i="1"/>
  <c r="V268" i="1"/>
  <c r="AH268" i="1"/>
  <c r="O268" i="1"/>
  <c r="Y268" i="1"/>
  <c r="AF268" i="1" s="1"/>
  <c r="V195" i="1"/>
  <c r="Y195" i="1"/>
  <c r="AF195" i="1" s="1"/>
  <c r="O195" i="1"/>
  <c r="Y198" i="1"/>
  <c r="AF198" i="1" s="1"/>
  <c r="O198" i="1"/>
  <c r="AH201" i="1"/>
  <c r="AH216" i="1"/>
  <c r="O237" i="1"/>
  <c r="V242" i="1"/>
  <c r="X242" i="1" s="1"/>
  <c r="Y242" i="1"/>
  <c r="AF242" i="1" s="1"/>
  <c r="Y250" i="1"/>
  <c r="AF250" i="1" s="1"/>
  <c r="Y267" i="1"/>
  <c r="AF267" i="1" s="1"/>
  <c r="AH267" i="1"/>
  <c r="Y289" i="1"/>
  <c r="AF289" i="1" s="1"/>
  <c r="V289" i="1"/>
  <c r="X289" i="1" s="1"/>
  <c r="AH160" i="1"/>
  <c r="AH182" i="1"/>
  <c r="V196" i="1"/>
  <c r="X196" i="1" s="1"/>
  <c r="Y249" i="1"/>
  <c r="AF249" i="1" s="1"/>
  <c r="V249" i="1"/>
  <c r="X249" i="1" s="1"/>
  <c r="Y253" i="1"/>
  <c r="AF253" i="1" s="1"/>
  <c r="V253" i="1"/>
  <c r="X253" i="1" s="1"/>
  <c r="Y270" i="1"/>
  <c r="AF270" i="1" s="1"/>
  <c r="V270" i="1"/>
  <c r="X270" i="1" s="1"/>
  <c r="AH270" i="1"/>
  <c r="V254" i="1"/>
  <c r="O254" i="1"/>
  <c r="Y259" i="1"/>
  <c r="AF259" i="1" s="1"/>
  <c r="AH258" i="1"/>
  <c r="V259" i="1"/>
  <c r="X259" i="1" s="1"/>
  <c r="AF271" i="1"/>
  <c r="V278" i="1"/>
  <c r="O278" i="1"/>
  <c r="AF287" i="1"/>
  <c r="AH234" i="1"/>
  <c r="V264" i="1"/>
  <c r="O264" i="1"/>
  <c r="Y285" i="1"/>
  <c r="AF285" i="1" s="1"/>
  <c r="V285" i="1"/>
  <c r="X285" i="1" s="1"/>
  <c r="O230" i="1"/>
  <c r="O231" i="1"/>
  <c r="X231" i="1" s="1"/>
  <c r="Y263" i="1"/>
  <c r="AF263" i="1" s="1"/>
  <c r="V263" i="1"/>
  <c r="V282" i="1"/>
  <c r="O282" i="1"/>
  <c r="V298" i="1"/>
  <c r="O298" i="1"/>
  <c r="Y300" i="1"/>
  <c r="AF300" i="1" s="1"/>
  <c r="V300" i="1"/>
  <c r="AH303" i="1"/>
  <c r="V304" i="1"/>
  <c r="P304" i="1"/>
  <c r="S304" i="1" s="1"/>
  <c r="V319" i="1"/>
  <c r="AH319" i="1"/>
  <c r="P319" i="1"/>
  <c r="S319" i="1" s="1"/>
  <c r="O234" i="1"/>
  <c r="V260" i="1"/>
  <c r="O260" i="1"/>
  <c r="O263" i="1"/>
  <c r="Y264" i="1"/>
  <c r="AF264" i="1" s="1"/>
  <c r="Y281" i="1"/>
  <c r="AF281" i="1" s="1"/>
  <c r="V281" i="1"/>
  <c r="X281" i="1" s="1"/>
  <c r="Y297" i="1"/>
  <c r="AF297" i="1" s="1"/>
  <c r="AH296" i="1"/>
  <c r="V297" i="1"/>
  <c r="X297" i="1" s="1"/>
  <c r="O300" i="1"/>
  <c r="O304" i="1"/>
  <c r="O319" i="1"/>
  <c r="AH314" i="1"/>
  <c r="O295" i="1"/>
  <c r="X295" i="1" s="1"/>
  <c r="O309" i="1"/>
  <c r="X261" i="1" l="1"/>
  <c r="AG267" i="1"/>
  <c r="AI267" i="1" s="1"/>
  <c r="X78" i="1"/>
  <c r="AG189" i="1"/>
  <c r="AG256" i="1"/>
  <c r="X245" i="1"/>
  <c r="AG245" i="1" s="1"/>
  <c r="AG104" i="1"/>
  <c r="X280" i="1"/>
  <c r="AG280" i="1" s="1"/>
  <c r="AG69" i="1"/>
  <c r="X49" i="1"/>
  <c r="AG49" i="1" s="1"/>
  <c r="AG276" i="1"/>
  <c r="AG299" i="1"/>
  <c r="AI299" i="1" s="1"/>
  <c r="AG231" i="1"/>
  <c r="AI153" i="1"/>
  <c r="AG86" i="1"/>
  <c r="AG186" i="1"/>
  <c r="X96" i="1"/>
  <c r="AG96" i="1" s="1"/>
  <c r="AG70" i="1"/>
  <c r="X103" i="1"/>
  <c r="AG103" i="1" s="1"/>
  <c r="X132" i="1"/>
  <c r="AG132" i="1" s="1"/>
  <c r="X234" i="1"/>
  <c r="AG234" i="1" s="1"/>
  <c r="X107" i="1"/>
  <c r="AG107" i="1" s="1"/>
  <c r="AG182" i="1"/>
  <c r="X235" i="1"/>
  <c r="AG235" i="1" s="1"/>
  <c r="X303" i="1"/>
  <c r="AG303" i="1" s="1"/>
  <c r="AG61" i="1"/>
  <c r="X97" i="1"/>
  <c r="AG97" i="1" s="1"/>
  <c r="X128" i="1"/>
  <c r="AG128" i="1" s="1"/>
  <c r="AG183" i="1"/>
  <c r="X118" i="1"/>
  <c r="AG118" i="1" s="1"/>
  <c r="X171" i="1"/>
  <c r="AG171" i="1" s="1"/>
  <c r="X305" i="1"/>
  <c r="AG305" i="1" s="1"/>
  <c r="AG79" i="1"/>
  <c r="X262" i="1"/>
  <c r="AG262" i="1" s="1"/>
  <c r="X139" i="1"/>
  <c r="AG139" i="1" s="1"/>
  <c r="AG180" i="1"/>
  <c r="AG222" i="1"/>
  <c r="AG150" i="1"/>
  <c r="X178" i="1"/>
  <c r="AG178" i="1" s="1"/>
  <c r="X265" i="1"/>
  <c r="AG265" i="1" s="1"/>
  <c r="X287" i="1"/>
  <c r="AG287" i="1" s="1"/>
  <c r="AG48" i="1"/>
  <c r="AI46" i="1" s="1"/>
  <c r="AG279" i="1"/>
  <c r="AG64" i="1"/>
  <c r="X193" i="1"/>
  <c r="AG193" i="1" s="1"/>
  <c r="AG62" i="1"/>
  <c r="X274" i="1"/>
  <c r="AG274" i="1" s="1"/>
  <c r="X74" i="1"/>
  <c r="AG74" i="1" s="1"/>
  <c r="X288" i="1"/>
  <c r="AG288" i="1" s="1"/>
  <c r="AG63" i="1"/>
  <c r="AG100" i="1"/>
  <c r="X130" i="1"/>
  <c r="AG130" i="1" s="1"/>
  <c r="X284" i="1"/>
  <c r="AG284" i="1" s="1"/>
  <c r="AG81" i="1"/>
  <c r="AG90" i="1"/>
  <c r="AG295" i="1"/>
  <c r="X237" i="1"/>
  <c r="AG237" i="1" s="1"/>
  <c r="AG207" i="1"/>
  <c r="AG217" i="1"/>
  <c r="AG94" i="1"/>
  <c r="AI94" i="1" s="1"/>
  <c r="X181" i="1"/>
  <c r="AG181" i="1" s="1"/>
  <c r="AG89" i="1"/>
  <c r="X204" i="1"/>
  <c r="AG204" i="1" s="1"/>
  <c r="AG239" i="1"/>
  <c r="AG84" i="1"/>
  <c r="X310" i="1"/>
  <c r="AG310" i="1" s="1"/>
  <c r="X226" i="1"/>
  <c r="AG226" i="1" s="1"/>
  <c r="X194" i="1"/>
  <c r="AG194" i="1" s="1"/>
  <c r="AG137" i="1"/>
  <c r="X102" i="1"/>
  <c r="AG102" i="1" s="1"/>
  <c r="AG108" i="1"/>
  <c r="X209" i="1"/>
  <c r="AG209" i="1" s="1"/>
  <c r="AG228" i="1"/>
  <c r="X291" i="1"/>
  <c r="AG291" i="1" s="1"/>
  <c r="AG95" i="1"/>
  <c r="X72" i="1"/>
  <c r="AG72" i="1" s="1"/>
  <c r="AG135" i="1"/>
  <c r="X268" i="1"/>
  <c r="AG268" i="1" s="1"/>
  <c r="X298" i="1"/>
  <c r="AG298" i="1" s="1"/>
  <c r="X143" i="1"/>
  <c r="AG143" i="1" s="1"/>
  <c r="X213" i="1"/>
  <c r="AG213" i="1" s="1"/>
  <c r="X85" i="1"/>
  <c r="AG85" i="1" s="1"/>
  <c r="AG142" i="1"/>
  <c r="X121" i="1"/>
  <c r="AG121" i="1" s="1"/>
  <c r="X272" i="1"/>
  <c r="AG272" i="1" s="1"/>
  <c r="X271" i="1"/>
  <c r="AG271" i="1" s="1"/>
  <c r="AG134" i="1"/>
  <c r="X123" i="1"/>
  <c r="AG123" i="1" s="1"/>
  <c r="AG221" i="1"/>
  <c r="X177" i="1"/>
  <c r="AG177" i="1" s="1"/>
  <c r="X290" i="1"/>
  <c r="AG290" i="1" s="1"/>
  <c r="X115" i="1"/>
  <c r="AG115" i="1" s="1"/>
  <c r="AG124" i="1"/>
  <c r="X8" i="1"/>
  <c r="AG8" i="1" s="1"/>
  <c r="AG206" i="1"/>
  <c r="AG215" i="1"/>
  <c r="AI215" i="1" s="1"/>
  <c r="X144" i="1"/>
  <c r="AG144" i="1" s="1"/>
  <c r="AG243" i="1"/>
  <c r="AG77" i="1"/>
  <c r="X117" i="1"/>
  <c r="AG117" i="1" s="1"/>
  <c r="AG315" i="1"/>
  <c r="X218" i="1"/>
  <c r="AG218" i="1" s="1"/>
  <c r="X233" i="1"/>
  <c r="AG233" i="1" s="1"/>
  <c r="X141" i="1"/>
  <c r="AG141" i="1" s="1"/>
  <c r="AG240" i="1"/>
  <c r="AG244" i="1"/>
  <c r="X283" i="1"/>
  <c r="AG283" i="1" s="1"/>
  <c r="X11" i="1"/>
  <c r="AG11" i="1" s="1"/>
  <c r="AG78" i="1"/>
  <c r="AG119" i="1"/>
  <c r="AG158" i="1"/>
  <c r="AI158" i="1" s="1"/>
  <c r="AG99" i="1"/>
  <c r="AG160" i="1"/>
  <c r="X93" i="1"/>
  <c r="AG93" i="1" s="1"/>
  <c r="AG112" i="1"/>
  <c r="X200" i="1"/>
  <c r="AG200" i="1" s="1"/>
  <c r="X114" i="1"/>
  <c r="AG114" i="1" s="1"/>
  <c r="AG266" i="1"/>
  <c r="AG71" i="1"/>
  <c r="AI71" i="1" s="1"/>
  <c r="AG229" i="1"/>
  <c r="AG7" i="1"/>
  <c r="X224" i="1"/>
  <c r="AG224" i="1" s="1"/>
  <c r="X251" i="1"/>
  <c r="AG251" i="1" s="1"/>
  <c r="AG236" i="1"/>
  <c r="X286" i="1"/>
  <c r="AG286" i="1" s="1"/>
  <c r="AG109" i="1"/>
  <c r="X316" i="1"/>
  <c r="AG316" i="1" s="1"/>
  <c r="X252" i="1"/>
  <c r="AG252" i="1" s="1"/>
  <c r="X201" i="1"/>
  <c r="AG201" i="1" s="1"/>
  <c r="AG184" i="1"/>
  <c r="AG261" i="1"/>
  <c r="AG258" i="1"/>
  <c r="X91" i="1"/>
  <c r="AG91" i="1" s="1"/>
  <c r="X113" i="1"/>
  <c r="AG113" i="1" s="1"/>
  <c r="X319" i="1"/>
  <c r="AG319" i="1" s="1"/>
  <c r="AI319" i="1" s="1"/>
  <c r="X149" i="1"/>
  <c r="AG149" i="1" s="1"/>
  <c r="AG75" i="1"/>
  <c r="X248" i="1"/>
  <c r="AG248" i="1" s="1"/>
  <c r="X275" i="1"/>
  <c r="AG275" i="1" s="1"/>
  <c r="AG214" i="1"/>
  <c r="X304" i="1"/>
  <c r="AG304" i="1" s="1"/>
  <c r="X278" i="1"/>
  <c r="AG278" i="1" s="1"/>
  <c r="X136" i="1"/>
  <c r="AG136" i="1" s="1"/>
  <c r="AG269" i="1"/>
  <c r="X147" i="1"/>
  <c r="AG147" i="1" s="1"/>
  <c r="X140" i="1"/>
  <c r="AG140" i="1" s="1"/>
  <c r="X80" i="1"/>
  <c r="AG80" i="1" s="1"/>
  <c r="X296" i="1"/>
  <c r="AG296" i="1" s="1"/>
  <c r="X260" i="1"/>
  <c r="AG260" i="1" s="1"/>
  <c r="X76" i="1"/>
  <c r="AG76" i="1" s="1"/>
  <c r="X172" i="1"/>
  <c r="AG172" i="1" s="1"/>
  <c r="AG174" i="1"/>
  <c r="X5" i="1"/>
  <c r="AG5" i="1" s="1"/>
  <c r="X106" i="1"/>
  <c r="AG106" i="1" s="1"/>
  <c r="X255" i="1"/>
  <c r="AG255" i="1" s="1"/>
  <c r="X227" i="1"/>
  <c r="AG227" i="1" s="1"/>
  <c r="AG211" i="1"/>
  <c r="X208" i="1"/>
  <c r="AG208" i="1" s="1"/>
  <c r="X151" i="1"/>
  <c r="AG151" i="1" s="1"/>
  <c r="AG82" i="1"/>
  <c r="X133" i="1"/>
  <c r="AG133" i="1" s="1"/>
  <c r="AG12" i="1"/>
  <c r="AG199" i="1"/>
  <c r="X254" i="1"/>
  <c r="AG254" i="1" s="1"/>
  <c r="X219" i="1"/>
  <c r="AG219" i="1" s="1"/>
  <c r="X125" i="1"/>
  <c r="AG125" i="1" s="1"/>
  <c r="X138" i="1"/>
  <c r="AG138" i="1" s="1"/>
  <c r="X247" i="1"/>
  <c r="AG247" i="1" s="1"/>
  <c r="AG185" i="1"/>
  <c r="X190" i="1"/>
  <c r="AG190" i="1" s="1"/>
  <c r="AG210" i="1"/>
  <c r="X292" i="1"/>
  <c r="AG292" i="1" s="1"/>
  <c r="X191" i="1"/>
  <c r="AG191" i="1" s="1"/>
  <c r="X87" i="1"/>
  <c r="AG87" i="1" s="1"/>
  <c r="X309" i="1"/>
  <c r="AG309" i="1" s="1"/>
  <c r="X198" i="1"/>
  <c r="AG198" i="1" s="1"/>
  <c r="AG146" i="1"/>
  <c r="AG98" i="1"/>
  <c r="X246" i="1"/>
  <c r="AG246" i="1" s="1"/>
  <c r="X322" i="1"/>
  <c r="AG322" i="1" s="1"/>
  <c r="AI322" i="1" s="1"/>
  <c r="AG110" i="1"/>
  <c r="AG314" i="1"/>
  <c r="X301" i="1"/>
  <c r="AG301" i="1" s="1"/>
  <c r="AI301" i="1" s="1"/>
  <c r="X212" i="1"/>
  <c r="AG212" i="1" s="1"/>
  <c r="X232" i="1"/>
  <c r="AG232" i="1" s="1"/>
  <c r="AG203" i="1"/>
  <c r="X230" i="1"/>
  <c r="AG230" i="1" s="1"/>
  <c r="AG297" i="1"/>
  <c r="X273" i="1"/>
  <c r="AG273" i="1" s="1"/>
  <c r="X173" i="1"/>
  <c r="AG173" i="1" s="1"/>
  <c r="AG129" i="1"/>
  <c r="AG10" i="1"/>
  <c r="AG220" i="1"/>
  <c r="X225" i="1"/>
  <c r="AG225" i="1" s="1"/>
  <c r="X116" i="1"/>
  <c r="AG116" i="1" s="1"/>
  <c r="O323" i="1"/>
  <c r="X2" i="1"/>
  <c r="AG289" i="1"/>
  <c r="X311" i="1"/>
  <c r="AG311" i="1" s="1"/>
  <c r="AG241" i="1"/>
  <c r="AG4" i="1"/>
  <c r="X282" i="1"/>
  <c r="AG282" i="1" s="1"/>
  <c r="AG259" i="1"/>
  <c r="X195" i="1"/>
  <c r="AG195" i="1" s="1"/>
  <c r="X145" i="1"/>
  <c r="AG145" i="1" s="1"/>
  <c r="X257" i="1"/>
  <c r="AG257" i="1" s="1"/>
  <c r="X188" i="1"/>
  <c r="AG188" i="1" s="1"/>
  <c r="V323" i="1"/>
  <c r="P323" i="1"/>
  <c r="S33" i="1"/>
  <c r="X223" i="1"/>
  <c r="AG223" i="1" s="1"/>
  <c r="AG187" i="1"/>
  <c r="Y323" i="1"/>
  <c r="AF2" i="1"/>
  <c r="AG253" i="1"/>
  <c r="AG216" i="1"/>
  <c r="AG88" i="1"/>
  <c r="AG73" i="1"/>
  <c r="X83" i="1"/>
  <c r="AG83" i="1" s="1"/>
  <c r="X9" i="1"/>
  <c r="AG9" i="1" s="1"/>
  <c r="X202" i="1"/>
  <c r="AG202" i="1" s="1"/>
  <c r="X50" i="1"/>
  <c r="AG50" i="1" s="1"/>
  <c r="AG270" i="1"/>
  <c r="AG196" i="1"/>
  <c r="AG281" i="1"/>
  <c r="AG122" i="1"/>
  <c r="X131" i="1"/>
  <c r="AG131" i="1" s="1"/>
  <c r="X263" i="1"/>
  <c r="AG263" i="1" s="1"/>
  <c r="AG285" i="1"/>
  <c r="AG242" i="1"/>
  <c r="X56" i="1"/>
  <c r="AG56" i="1" s="1"/>
  <c r="X6" i="1"/>
  <c r="AG6" i="1" s="1"/>
  <c r="X161" i="1"/>
  <c r="AG161" i="1" s="1"/>
  <c r="AG197" i="1"/>
  <c r="X300" i="1"/>
  <c r="AG300" i="1" s="1"/>
  <c r="AI300" i="1" s="1"/>
  <c r="X264" i="1"/>
  <c r="AG264" i="1" s="1"/>
  <c r="AG249" i="1"/>
  <c r="X250" i="1"/>
  <c r="AG250" i="1" s="1"/>
  <c r="AG205" i="1"/>
  <c r="AH323" i="1"/>
  <c r="X148" i="1"/>
  <c r="AG148" i="1" s="1"/>
  <c r="X55" i="1"/>
  <c r="AG55" i="1" s="1"/>
  <c r="X13" i="1"/>
  <c r="AG13" i="1" s="1"/>
  <c r="AI13" i="1" s="1"/>
  <c r="X192" i="1"/>
  <c r="AG192" i="1" s="1"/>
  <c r="X101" i="1"/>
  <c r="AG101" i="1" s="1"/>
  <c r="X308" i="1"/>
  <c r="AG308" i="1" s="1"/>
  <c r="X238" i="1"/>
  <c r="AG238" i="1" s="1"/>
  <c r="AG152" i="1"/>
  <c r="X277" i="1"/>
  <c r="AG277" i="1" s="1"/>
  <c r="AG105" i="1"/>
  <c r="AG92" i="1"/>
  <c r="AI256" i="1" l="1"/>
  <c r="AI139" i="1"/>
  <c r="AI57" i="1"/>
  <c r="AI63" i="1"/>
  <c r="AI292" i="1"/>
  <c r="AI303" i="1"/>
  <c r="AI137" i="1"/>
  <c r="AI135" i="1"/>
  <c r="AI226" i="1"/>
  <c r="AI268" i="1"/>
  <c r="AI130" i="1"/>
  <c r="AI201" i="1"/>
  <c r="AI108" i="1"/>
  <c r="AI296" i="1"/>
  <c r="AI314" i="1"/>
  <c r="AI149" i="1"/>
  <c r="AI160" i="1"/>
  <c r="AI72" i="1"/>
  <c r="AI4" i="1"/>
  <c r="AI49" i="1"/>
  <c r="AI173" i="1"/>
  <c r="AI198" i="1"/>
  <c r="AI191" i="1"/>
  <c r="AI193" i="1"/>
  <c r="AI124" i="1"/>
  <c r="AI141" i="1"/>
  <c r="AI182" i="1"/>
  <c r="AI188" i="1"/>
  <c r="AI308" i="1"/>
  <c r="AI95" i="1"/>
  <c r="AI116" i="1"/>
  <c r="AI82" i="1"/>
  <c r="AI6" i="1"/>
  <c r="AI203" i="1"/>
  <c r="AI234" i="1"/>
  <c r="AI258" i="1"/>
  <c r="AI270" i="1"/>
  <c r="X33" i="1"/>
  <c r="AG33" i="1" s="1"/>
  <c r="AI14" i="1" s="1"/>
  <c r="S323" i="1"/>
  <c r="AI216" i="1"/>
  <c r="AF323" i="1"/>
  <c r="AG2" i="1"/>
  <c r="X323" i="1" l="1"/>
  <c r="AG323" i="1"/>
  <c r="AI2" i="1"/>
  <c r="AI323" i="1" s="1"/>
  <c r="AL329" i="1" l="1"/>
  <c r="AI3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Windows User</author>
  </authors>
  <commentList>
    <comment ref="AA56" authorId="0" shapeId="0" xr:uid="{4ECFD3CA-1F79-2747-8EAF-4E193C06EB13}">
      <text>
        <r>
          <rPr>
            <b/>
            <sz val="9"/>
            <color indexed="81"/>
            <rFont val="Tahoma"/>
            <family val="2"/>
          </rPr>
          <t>All transportation needs are included with TLD - ECOS13</t>
        </r>
      </text>
    </comment>
    <comment ref="O153" authorId="1" shapeId="0" xr:uid="{88BD0D58-6E18-B744-90B8-DF082AF011D9}">
      <text>
        <r>
          <rPr>
            <b/>
            <sz val="9"/>
            <color indexed="81"/>
            <rFont val="Tahoma"/>
            <family val="2"/>
          </rPr>
          <t>Add back CB when requesting in cycle changes. Delete when approved.</t>
        </r>
      </text>
    </comment>
    <comment ref="O155" authorId="1" shapeId="0" xr:uid="{89C168A6-F50C-8D44-A377-BDFE7D115CE8}">
      <text>
        <r>
          <rPr>
            <sz val="9"/>
            <color rgb="FF000000"/>
            <rFont val="Tahoma"/>
            <family val="2"/>
          </rPr>
          <t xml:space="preserve">Add back CB when requesting in cycle changes. Delete when approved.
</t>
        </r>
      </text>
    </comment>
    <comment ref="O156" authorId="1" shapeId="0" xr:uid="{E141DFDD-07C8-6B45-8A47-56EA6828EA20}">
      <text>
        <r>
          <rPr>
            <sz val="9"/>
            <color rgb="FF000000"/>
            <rFont val="Tahoma"/>
            <family val="2"/>
          </rPr>
          <t xml:space="preserve">Add back CB when requesting in cycle changes. Delete when approved.
</t>
        </r>
      </text>
    </comment>
    <comment ref="AB165" authorId="1" shapeId="0" xr:uid="{7E022E46-3989-294D-8524-B5999A736271}">
      <text>
        <r>
          <rPr>
            <b/>
            <sz val="9"/>
            <color rgb="FF000000"/>
            <rFont val="Tahoma"/>
            <family val="2"/>
          </rPr>
          <t>This is a lump sum.  Amounts by board to be determined when known.</t>
        </r>
      </text>
    </comment>
    <comment ref="AD166" authorId="1" shapeId="0" xr:uid="{9618FB28-99F1-DA49-8C63-3D7A7BD5D2DE}">
      <text>
        <r>
          <rPr>
            <b/>
            <sz val="9"/>
            <color rgb="FF000000"/>
            <rFont val="Tahoma"/>
            <family val="2"/>
          </rPr>
          <t>Misc amounts are by trade but will eventually need to be divided up by the number of board seats in each trade.</t>
        </r>
      </text>
    </comment>
    <comment ref="AA292" authorId="0" shapeId="0" xr:uid="{4093C285-76B3-5146-AADB-BC02FD01D348}">
      <text>
        <r>
          <rPr>
            <b/>
            <sz val="9"/>
            <color rgb="FF000000"/>
            <rFont val="Tahoma"/>
            <family val="2"/>
          </rPr>
          <t># of students x 4 months x 65/bus pass</t>
        </r>
      </text>
    </comment>
    <comment ref="S305" authorId="1" shapeId="0" xr:uid="{0216F7D4-69A8-9643-BC95-E08231A51C28}">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4" authorId="0" shapeId="0" xr:uid="{171F672C-A565-4942-84FC-0C9A4F6BA5A0}">
      <text>
        <r>
          <rPr>
            <b/>
            <sz val="9"/>
            <color indexed="81"/>
            <rFont val="Tahoma"/>
            <family val="2"/>
          </rPr>
          <t>All transportation needs are included with TLD - ECOS13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Q61" authorId="0" shapeId="0" xr:uid="{1D7C333E-FCF4-424E-B269-9464DF570CFD}">
      <text>
        <r>
          <rPr>
            <b/>
            <sz val="9"/>
            <color rgb="FF000000"/>
            <rFont val="Tahoma"/>
            <family val="2"/>
          </rPr>
          <t># of students x 4 months x 65/bus pass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O11" authorId="0" shapeId="0" xr:uid="{C85F9949-275D-5A46-9025-0D0EA6B78812}">
      <text>
        <r>
          <rPr>
            <sz val="9"/>
            <color rgb="FF000000"/>
            <rFont val="Tahoma"/>
            <family val="2"/>
          </rPr>
          <t xml:space="preserve">Add back CB when requesting in cycle changes. Delete when approved.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S149" authorId="0" shapeId="0" xr:uid="{E5DBD573-1D94-8D4B-83C0-71505AAB9A4C}">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F3" authorId="0" shapeId="0" xr:uid="{C7EBA6DF-A79C-7346-90B2-DBA120F1D6A7}">
      <text>
        <r>
          <rPr>
            <b/>
            <sz val="9"/>
            <color rgb="FF000000"/>
            <rFont val="Tahoma"/>
            <family val="2"/>
          </rPr>
          <t>If the benchmark is requested, it would only give you 3700.  The requested amt of $7500 is under misc.</t>
        </r>
        <r>
          <rPr>
            <sz val="9"/>
            <color rgb="FF000000"/>
            <rFont val="Tahoma"/>
            <family val="2"/>
          </rPr>
          <t xml:space="preserve">
</t>
        </r>
      </text>
    </comment>
    <comment ref="C4" authorId="0" shapeId="0" xr:uid="{7AFC25DF-9A0B-4948-83DB-CB6CB46D4C01}">
      <text>
        <r>
          <rPr>
            <sz val="9"/>
            <color rgb="FF000000"/>
            <rFont val="Tahoma"/>
            <family val="2"/>
          </rPr>
          <t xml:space="preserve">Planning, coordination and faculty costs, hands-on materials and refreshments
</t>
        </r>
      </text>
    </comment>
    <comment ref="D4" authorId="0" shapeId="0" xr:uid="{5283090D-A669-7E4F-84D7-D853B8DA77C5}">
      <text>
        <r>
          <rPr>
            <sz val="9"/>
            <color rgb="FF000000"/>
            <rFont val="Tahoma"/>
            <family val="2"/>
          </rPr>
          <t xml:space="preserve">High school teacher release
</t>
        </r>
      </text>
    </comment>
    <comment ref="E4" authorId="0" shapeId="0" xr:uid="{2CA72CAA-A240-5448-A087-B07790F3E84C}">
      <text>
        <r>
          <rPr>
            <sz val="9"/>
            <color rgb="FF000000"/>
            <rFont val="Tahoma"/>
            <family val="2"/>
          </rPr>
          <t xml:space="preserve">Bussing costs for all 5 participating  school boards
</t>
        </r>
      </text>
    </comment>
    <comment ref="D5" authorId="0" shapeId="0" xr:uid="{B7E773C8-BAD0-2B4C-9EC1-3508A08C551C}">
      <text>
        <r>
          <rPr>
            <sz val="9"/>
            <color indexed="81"/>
            <rFont val="Tahoma"/>
            <family val="2"/>
          </rPr>
          <t xml:space="preserve">4 (emergency) supply teachers as required
</t>
        </r>
      </text>
    </comment>
    <comment ref="E5" authorId="0" shapeId="0" xr:uid="{B4930028-D7BC-644D-A241-D993CC4AB783}">
      <text>
        <r>
          <rPr>
            <sz val="9"/>
            <color rgb="FF000000"/>
            <rFont val="Tahoma"/>
            <family val="2"/>
          </rPr>
          <t xml:space="preserve">Estimated cost of bussing (all 5 boards participate).
</t>
        </r>
      </text>
    </comment>
    <comment ref="F5" authorId="0" shapeId="0" xr:uid="{F72967F3-6766-E147-881B-7FAF9AE4720E}">
      <text>
        <r>
          <rPr>
            <sz val="9"/>
            <color rgb="FF000000"/>
            <rFont val="Tahoma"/>
            <family val="2"/>
          </rPr>
          <t xml:space="preserve">Miscellaneous funding covers the cost of contracts for Skilled Trade Faculty to deliver interactive, hands-on workshops to high school students in grade 9, 10, 11, and 12, as well as materials required which include but are not limited to: electrical kits, culinary supplies, PVS and copper piping, wood, sheet metal, tire plug and patch kits, plants, etc., personal protective equipment (safety glasses, welding and HVAC gloves, hard hats, etc.), and promotional items. Refreshments and lunch too!
</t>
        </r>
      </text>
    </comment>
    <comment ref="C6" authorId="0" shapeId="0" xr:uid="{31399465-7A1E-0849-AD71-2951AD90EFC3}">
      <text>
        <r>
          <rPr>
            <b/>
            <sz val="9"/>
            <color rgb="FF000000"/>
            <rFont val="Tahoma"/>
            <family val="2"/>
          </rPr>
          <t>Admin/planning time, college faculty release</t>
        </r>
        <r>
          <rPr>
            <sz val="9"/>
            <color rgb="FF000000"/>
            <rFont val="Tahoma"/>
            <family val="2"/>
          </rPr>
          <t xml:space="preserve">
</t>
        </r>
      </text>
    </comment>
    <comment ref="D6" authorId="0" shapeId="0" xr:uid="{DAF4419C-3A62-AA49-B8C9-D26200F399ED}">
      <text>
        <r>
          <rPr>
            <sz val="9"/>
            <color rgb="FF000000"/>
            <rFont val="Tahoma"/>
            <family val="2"/>
          </rPr>
          <t xml:space="preserve">10 x 250 for elementary teacher release time = $2500
</t>
        </r>
        <r>
          <rPr>
            <sz val="9"/>
            <color rgb="FF000000"/>
            <rFont val="Tahoma"/>
            <family val="2"/>
          </rPr>
          <t xml:space="preserve">
</t>
        </r>
      </text>
    </comment>
    <comment ref="E6" authorId="0" shapeId="0" xr:uid="{1C197B40-7F46-9942-AB16-2E0E4042F0C7}">
      <text>
        <r>
          <rPr>
            <sz val="9"/>
            <color rgb="FF000000"/>
            <rFont val="Tahoma"/>
            <family val="2"/>
          </rPr>
          <t xml:space="preserve">250 x 5 days student transportation
</t>
        </r>
      </text>
    </comment>
    <comment ref="C7" authorId="0" shapeId="0" xr:uid="{05D3DA42-6563-F341-BD66-5A68EB4730AE}">
      <text>
        <r>
          <rPr>
            <sz val="9"/>
            <color rgb="FF000000"/>
            <rFont val="Tahoma"/>
            <family val="2"/>
          </rPr>
          <t xml:space="preserve">Planning, coordination, supplies and refreshments.  The 7500 is actually requested under misc in EDCS as the BM request would total 10,000-beyond the max funding allowed. 
</t>
        </r>
      </text>
    </comment>
    <comment ref="C8" authorId="0" shapeId="0" xr:uid="{65DCB4AC-B8C5-6E4D-A9DD-D6CE93264AA6}">
      <text>
        <r>
          <rPr>
            <sz val="9"/>
            <color indexed="81"/>
            <rFont val="Tahoma"/>
            <family val="2"/>
          </rPr>
          <t xml:space="preserve">Benchmark funding is used to cover teacher release, faculty remuneration, catering, transportation and instructional supplies as required.
</t>
        </r>
      </text>
    </comment>
    <comment ref="C9" authorId="0" shapeId="0" xr:uid="{4E286963-64FE-A142-9E5D-29CE670A7CEA}">
      <text>
        <r>
          <rPr>
            <sz val="9"/>
            <color rgb="FF000000"/>
            <rFont val="Tahoma"/>
            <family val="2"/>
          </rPr>
          <t xml:space="preserve">Planning, coordination, supplies and refreshments costs
</t>
        </r>
      </text>
    </comment>
    <comment ref="D9" authorId="0" shapeId="0" xr:uid="{490396E7-344A-5044-9F34-CB7093A3C45B}">
      <text>
        <r>
          <rPr>
            <sz val="9"/>
            <color indexed="81"/>
            <rFont val="Tahoma"/>
            <family val="2"/>
          </rPr>
          <t xml:space="preserve">9 teachers x 2 days x $300
</t>
        </r>
      </text>
    </comment>
    <comment ref="E9" authorId="0" shapeId="0" xr:uid="{77DA2547-F014-6348-9165-9E4885A8F35A}">
      <text>
        <r>
          <rPr>
            <sz val="9"/>
            <color rgb="FF000000"/>
            <rFont val="Tahoma"/>
            <family val="2"/>
          </rPr>
          <t xml:space="preserve">
</t>
        </r>
        <r>
          <rPr>
            <sz val="9"/>
            <color rgb="FF000000"/>
            <rFont val="Tahoma"/>
            <family val="2"/>
          </rPr>
          <t xml:space="preserve">KPR: 2 x $130 bus
</t>
        </r>
        <r>
          <rPr>
            <sz val="9"/>
            <color rgb="FF000000"/>
            <rFont val="Tahoma"/>
            <family val="2"/>
          </rPr>
          <t xml:space="preserve">TLD: 2 x $500 bus
</t>
        </r>
        <r>
          <rPr>
            <sz val="9"/>
            <color rgb="FF000000"/>
            <rFont val="Tahoma"/>
            <family val="2"/>
          </rPr>
          <t>PVNC: 2 x $13</t>
        </r>
      </text>
    </comment>
    <comment ref="C10" authorId="0" shapeId="0" xr:uid="{05282A41-4EBE-A84B-A95A-22CD18C52D25}">
      <text>
        <r>
          <rPr>
            <b/>
            <sz val="9"/>
            <color rgb="FF000000"/>
            <rFont val="Tahoma"/>
            <family val="2"/>
          </rPr>
          <t>Windows User:</t>
        </r>
        <r>
          <rPr>
            <sz val="9"/>
            <color rgb="FF000000"/>
            <rFont val="Tahoma"/>
            <family val="2"/>
          </rPr>
          <t xml:space="preserve">
</t>
        </r>
        <r>
          <rPr>
            <sz val="9"/>
            <color rgb="FF000000"/>
            <rFont val="Tahoma"/>
            <family val="2"/>
          </rPr>
          <t>Planning and coordination</t>
        </r>
      </text>
    </comment>
    <comment ref="C11" authorId="0" shapeId="0" xr:uid="{00EE6EAE-3388-DC42-AC09-C48115DB84C6}">
      <text>
        <r>
          <rPr>
            <sz val="9"/>
            <color rgb="FF000000"/>
            <rFont val="Tahoma"/>
            <family val="2"/>
          </rPr>
          <t xml:space="preserve">Benchmark funding is used to cover teacher release, faculty remuneration, catering, transportation and instructional supplies as required.
</t>
        </r>
      </text>
    </comment>
    <comment ref="C12" authorId="0" shapeId="0" xr:uid="{834AE2AD-BD94-9A40-88B8-28F1B23D4632}">
      <text>
        <r>
          <rPr>
            <sz val="9"/>
            <color rgb="FF000000"/>
            <rFont val="Tahoma"/>
            <family val="2"/>
          </rPr>
          <t xml:space="preserve">Planning and coordination
</t>
        </r>
      </text>
    </comment>
    <comment ref="E12" authorId="0" shapeId="0" xr:uid="{690AD45B-DB3F-1341-BF0E-116247056779}">
      <text>
        <r>
          <rPr>
            <sz val="9"/>
            <color indexed="81"/>
            <rFont val="Tahoma"/>
            <family val="2"/>
          </rPr>
          <t xml:space="preserve">TOTAL: 5358
TASS to Fleming: 3 class trips x 629=1887
Clarington to Fleming: 3 class trips x 490 =1470
Coburg to Fleming: 3 class trips x 667 = 2002
</t>
        </r>
      </text>
    </comment>
    <comment ref="E13" authorId="0" shapeId="0" xr:uid="{347723C6-1A31-9041-8AF4-BA713D63A6A6}">
      <text>
        <r>
          <rPr>
            <sz val="9"/>
            <color rgb="FF000000"/>
            <rFont val="Tahoma"/>
            <family val="2"/>
          </rPr>
          <t xml:space="preserve">1 bus per day @ an average of $350 per day
</t>
        </r>
      </text>
    </comment>
    <comment ref="F13" authorId="0" shapeId="0" xr:uid="{878BB076-F454-464E-AF27-358967EF6123}">
      <text>
        <r>
          <rPr>
            <b/>
            <sz val="9"/>
            <color rgb="FF000000"/>
            <rFont val="Tahoma"/>
            <family val="2"/>
          </rPr>
          <t xml:space="preserve">Project materials @$15/student (225 x 15 = $3375) PLUS meals/snacks @$18/student 
</t>
        </r>
        <r>
          <rPr>
            <b/>
            <sz val="9"/>
            <color rgb="FF000000"/>
            <rFont val="Tahoma"/>
            <family val="2"/>
          </rPr>
          <t>(225 x 18 = $4050)</t>
        </r>
        <r>
          <rPr>
            <sz val="9"/>
            <color rgb="FF000000"/>
            <rFont val="Tahoma"/>
            <family val="2"/>
          </rPr>
          <t xml:space="preserve">
</t>
        </r>
      </text>
    </comment>
    <comment ref="C14" authorId="0" shapeId="0" xr:uid="{DCE289BB-03A2-D24E-9935-C6D795B62F40}">
      <text>
        <r>
          <rPr>
            <sz val="9"/>
            <color rgb="FF000000"/>
            <rFont val="Tahoma"/>
            <family val="2"/>
          </rPr>
          <t xml:space="preserve">Planning and coordination
</t>
        </r>
      </text>
    </comment>
    <comment ref="C15" authorId="0" shapeId="0" xr:uid="{56F447A2-70A2-2F4C-A002-560F3C8B4A4A}">
      <text>
        <r>
          <rPr>
            <sz val="9"/>
            <color rgb="FF000000"/>
            <rFont val="Tahoma"/>
            <family val="2"/>
          </rPr>
          <t xml:space="preserve">Benchmark funding covers cost of part-time salary cost of organizer, supplies and materials, part-time professor costs and refreshments
</t>
        </r>
      </text>
    </comment>
    <comment ref="D15" authorId="0" shapeId="0" xr:uid="{2F9D7235-79D5-F742-9196-99F188C5CD89}">
      <text>
        <r>
          <rPr>
            <sz val="9"/>
            <color rgb="FF000000"/>
            <rFont val="Tahoma"/>
            <family val="2"/>
          </rPr>
          <t>49.17 per hour x 6 hours = $282 x 5 teachers = 1410 REQUESTED IN CYCLE 1B</t>
        </r>
      </text>
    </comment>
    <comment ref="E15" authorId="0" shapeId="0" xr:uid="{0E4A33B3-0E9C-014A-AD78-F2FEADC0AFD5}">
      <text>
        <r>
          <rPr>
            <sz val="9"/>
            <color rgb="FF000000"/>
            <rFont val="Tahoma"/>
            <family val="2"/>
          </rPr>
          <t>Approximate costs for student bus trips at $300 per trip x 6 trips = 1800</t>
        </r>
      </text>
    </comment>
    <comment ref="C16" authorId="0" shapeId="0" xr:uid="{C89D50C0-A602-9945-80AD-407EB073DBDE}">
      <text>
        <r>
          <rPr>
            <sz val="9"/>
            <color rgb="FF000000"/>
            <rFont val="Tahoma"/>
            <family val="2"/>
          </rPr>
          <t xml:space="preserve">Planning, coordination, salaries for part-time instructors to deliver sessions, supplies and resources for hands-on activities and refreshments
</t>
        </r>
      </text>
    </comment>
    <comment ref="D16" authorId="0" shapeId="0" xr:uid="{6C56BD4B-1584-2F48-A0A2-10D7E6653ACE}">
      <text>
        <r>
          <rPr>
            <sz val="9"/>
            <color rgb="FF000000"/>
            <rFont val="Tahoma"/>
            <family val="2"/>
          </rPr>
          <t>49.17 per hour x 6 hours = $282 x 4 teachers = 1800 reqeusted in 1B</t>
        </r>
      </text>
    </comment>
    <comment ref="E16" authorId="0" shapeId="0" xr:uid="{8769CD05-DF41-7746-85CB-4F3FD0BE64B6}">
      <text>
        <r>
          <rPr>
            <sz val="9"/>
            <color rgb="FF000000"/>
            <rFont val="Tahoma"/>
            <family val="2"/>
          </rPr>
          <t>Approximate bus costs for KPR and PVNC: 4 class trips of 40 students @300 per trip = 1200 requested in 1B</t>
        </r>
      </text>
    </comment>
    <comment ref="F16" authorId="0" shapeId="0" xr:uid="{6E210660-26F6-FA4C-B8D3-BDDC28AFFCB6}">
      <text>
        <r>
          <rPr>
            <sz val="9"/>
            <color rgb="FF000000"/>
            <rFont val="Tahoma"/>
            <family val="2"/>
          </rPr>
          <t xml:space="preserve">Planning, coordination, salaries for part-time instructors to deliver sessions, supplies and resources for hands-on activities and refreshments
</t>
        </r>
      </text>
    </comment>
    <comment ref="C17" authorId="0" shapeId="0" xr:uid="{2BF898AB-B924-334C-842D-A98E0F791C9B}">
      <text>
        <r>
          <rPr>
            <sz val="9"/>
            <color indexed="81"/>
            <rFont val="Tahoma"/>
            <family val="2"/>
          </rPr>
          <t>Includes:
6510: Materials 7 x 930
384: Catering (special requests) 1 x 384
2415 Admin Overhead: 7 x 345
2166: Catering 6 x 361
10,999: 7 faculty x $1571 each.</t>
        </r>
      </text>
    </comment>
    <comment ref="D17" authorId="0" shapeId="0" xr:uid="{B2ED2400-F3F5-9945-ACFF-56FE6D5A6C43}">
      <text>
        <r>
          <rPr>
            <sz val="9"/>
            <color rgb="FF000000"/>
            <rFont val="Tahoma"/>
            <family val="2"/>
          </rPr>
          <t xml:space="preserve">9 HS teachers @$274 = 2466
</t>
        </r>
      </text>
    </comment>
    <comment ref="E17" authorId="0" shapeId="0" xr:uid="{8EA64C75-BF69-B548-ABD5-8C566B5D504C}">
      <text>
        <r>
          <rPr>
            <sz val="9"/>
            <color indexed="81"/>
            <rFont val="Tahoma"/>
            <family val="2"/>
          </rPr>
          <t>6 class bus trips @ approx. $500 per trip from the greater Peterborough region to Fleming</t>
        </r>
      </text>
    </comment>
    <comment ref="C18" authorId="0" shapeId="0" xr:uid="{68F35BC0-E77A-A543-91D3-995E80E8B629}">
      <text>
        <r>
          <rPr>
            <sz val="9"/>
            <color rgb="FF000000"/>
            <rFont val="Tahoma"/>
            <family val="2"/>
          </rPr>
          <t xml:space="preserve">Planning, coordination, materials
</t>
        </r>
      </text>
    </comment>
  </commentList>
</comments>
</file>

<file path=xl/sharedStrings.xml><?xml version="1.0" encoding="utf-8"?>
<sst xmlns="http://schemas.openxmlformats.org/spreadsheetml/2006/main" count="9315" uniqueCount="1067">
  <si>
    <t>PROJECT NOTES</t>
  </si>
  <si>
    <t>COLLEGE</t>
  </si>
  <si>
    <t>BOARD</t>
  </si>
  <si>
    <t xml:space="preserve">HIGH
SCHOOL
</t>
  </si>
  <si>
    <t>HS 
COURSE
CODE</t>
  </si>
  <si>
    <t>COLLEGE
COURSE</t>
  </si>
  <si>
    <t>hrs</t>
  </si>
  <si>
    <t xml:space="preserve">DELIVERY MODEL
</t>
  </si>
  <si>
    <t>COL BENCH MARK AMT</t>
  </si>
  <si>
    <t xml:space="preserve">
Sem
1 
Seat</t>
  </si>
  <si>
    <t xml:space="preserve">
Sem
2
Seat</t>
  </si>
  <si>
    <r>
      <rPr>
        <b/>
        <sz val="7"/>
        <color theme="1"/>
        <rFont val="Aptos Narrow"/>
        <family val="2"/>
        <scheme val="minor"/>
      </rPr>
      <t>TOT</t>
    </r>
    <r>
      <rPr>
        <b/>
        <sz val="8"/>
        <color theme="1"/>
        <rFont val="Aptos Narrow"/>
        <family val="2"/>
        <scheme val="minor"/>
      </rPr>
      <t xml:space="preserve">
Seats</t>
    </r>
  </si>
  <si>
    <t>TOTAL COLLEGE  
BENCHMARK</t>
  </si>
  <si>
    <t># OF VISITS</t>
  </si>
  <si>
    <t>FACULTY MILEAGE 
IN KMS (RETURN)</t>
  </si>
  <si>
    <t>cost 
per 
km (.40)</t>
  </si>
  <si>
    <t xml:space="preserve">TOTAL COL 
TRANSPORT
</t>
  </si>
  <si>
    <t>COLLEGE TRANS COMMENT</t>
  </si>
  <si>
    <t>COL MISC AMT PER SEAT</t>
  </si>
  <si>
    <t>TOTAL COL
MISCELLAN</t>
  </si>
  <si>
    <t>COLLEGE MISCELLANEOUS COMMENT</t>
  </si>
  <si>
    <t>COLLEGE
TOTAL</t>
  </si>
  <si>
    <t xml:space="preserve">BOARD
BENCHMARK 
</t>
  </si>
  <si>
    <t># of trips</t>
  </si>
  <si>
    <t>cost per trip</t>
  </si>
  <si>
    <t xml:space="preserve">TOTAL BOARD 
TRANSPORTATION
</t>
  </si>
  <si>
    <t>BOARD TRANSPORTATION COMMENT</t>
  </si>
  <si>
    <t xml:space="preserve">BOARD
MISCELLANEOUS
</t>
  </si>
  <si>
    <t>BOARD MISCELLANEOUS COMMENT</t>
  </si>
  <si>
    <t>BOARD
TOTAL</t>
  </si>
  <si>
    <r>
      <t xml:space="preserve">
</t>
    </r>
    <r>
      <rPr>
        <b/>
        <sz val="10"/>
        <color theme="1"/>
        <rFont val="Aptos Narrow"/>
        <family val="2"/>
        <scheme val="minor"/>
      </rPr>
      <t>SUB-TOTAL</t>
    </r>
  </si>
  <si>
    <t>TOTAL SEATS BY PROJECT</t>
  </si>
  <si>
    <t>TOTAL COST BY PROJECT</t>
  </si>
  <si>
    <t>2024-2025 CYCLE 2 REQUESTS</t>
  </si>
  <si>
    <t>NOTES FOR CYCLES 2 and 3</t>
  </si>
  <si>
    <t>601-P</t>
  </si>
  <si>
    <t xml:space="preserve">Ends 25-26. The spreadsheet shows Board transportation as 1 trip of 4980 but in EDCS it is actually broken down as per the note: </t>
  </si>
  <si>
    <r>
      <t>Fleming 23-24 NEW HEALTH</t>
    </r>
    <r>
      <rPr>
        <b/>
        <sz val="8"/>
        <color rgb="FFC00000"/>
        <rFont val="Aptos Narrow"/>
        <family val="2"/>
        <scheme val="minor"/>
      </rPr>
      <t xml:space="preserve"> 
(3 years. Ends 2025/26)</t>
    </r>
  </si>
  <si>
    <t>FLE</t>
  </si>
  <si>
    <t>TLD</t>
  </si>
  <si>
    <t>All</t>
  </si>
  <si>
    <t>HIC4T</t>
  </si>
  <si>
    <t>NRSG200 PSW Applic + Interventio</t>
  </si>
  <si>
    <t>CDC</t>
  </si>
  <si>
    <t>na</t>
  </si>
  <si>
    <t>15 trips from Fenelon Falls with 4 students plus 45 trips:  3 taxis from Lindsay area with 5 students, 5 students, and 4 students</t>
  </si>
  <si>
    <r>
      <t>Fleming 23-24 NEW HEALTH</t>
    </r>
    <r>
      <rPr>
        <b/>
        <sz val="8"/>
        <color rgb="FFC00000"/>
        <rFont val="Aptos Narrow"/>
        <family val="2"/>
        <scheme val="minor"/>
      </rPr>
      <t xml:space="preserve"> 
(3 years, ends 2025/26)</t>
    </r>
  </si>
  <si>
    <t>Wrap Around Sem 2</t>
  </si>
  <si>
    <t>Transitions advisor support based on 18 students and 1 class</t>
  </si>
  <si>
    <t>SCWI approved advisor funding for 2024 2025</t>
  </si>
  <si>
    <t>603-A</t>
  </si>
  <si>
    <t>Ends 24-25</t>
  </si>
  <si>
    <r>
      <t xml:space="preserve">Loyalist Links to the PTG-2022-2023 NEW 
</t>
    </r>
    <r>
      <rPr>
        <b/>
        <sz val="8"/>
        <color rgb="FFC00000"/>
        <rFont val="Aptos Narrow"/>
        <family val="2"/>
        <scheme val="minor"/>
      </rPr>
      <t>(3 years. Ends 2024/25)</t>
    </r>
  </si>
  <si>
    <t>LOY</t>
  </si>
  <si>
    <t>KPR</t>
  </si>
  <si>
    <t>Campbellford</t>
  </si>
  <si>
    <t>TTJ4C</t>
  </si>
  <si>
    <t>AMST1030 Suspension Steering + Brakes</t>
  </si>
  <si>
    <t>TTS</t>
  </si>
  <si>
    <t xml:space="preserve">8 wks x 2 visits=16 trips a week plus 10 wks x 3 visits = 30 trips
</t>
  </si>
  <si>
    <t>Suspension coil springs, brake pads,  shock absorbers, ball joints, sway bars and bushings…for college curriculum only.</t>
  </si>
  <si>
    <t>Campbellford AMST class visit to college by bus</t>
  </si>
  <si>
    <t xml:space="preserve"> </t>
  </si>
  <si>
    <t>PVN</t>
  </si>
  <si>
    <t>St Mary-PVNC</t>
  </si>
  <si>
    <t>TCJ4C</t>
  </si>
  <si>
    <t>CNTP1000 Building Const Tech 1</t>
  </si>
  <si>
    <t>12 wks x 2 visits a week</t>
  </si>
  <si>
    <t>Wood, nails and screws, siding, sheathing, windows, doors, finishing items…to complete projects for college projects (sheds, decks,m guardhouses…).</t>
  </si>
  <si>
    <t>St Mary CNTP class visit to college by bus</t>
  </si>
  <si>
    <t>603-PR</t>
  </si>
  <si>
    <t>Loyalist Links to the PTG</t>
  </si>
  <si>
    <t>HFA4C</t>
  </si>
  <si>
    <t>FOOD1016 Techniques of Baking</t>
  </si>
  <si>
    <t xml:space="preserve">Campb Food 18 wks x 1 visit a week </t>
  </si>
  <si>
    <t>200/seat
All consumable food items for cooking plus the cost of flammable-proof aprons and pillbox caps for sanitation.</t>
  </si>
  <si>
    <t>Campbellford FOOD class visit to college by bus</t>
  </si>
  <si>
    <t>TMJ4C</t>
  </si>
  <si>
    <t>WELD1001 Welding Techniques</t>
  </si>
  <si>
    <t xml:space="preserve">Campb Weld       
18 wks x 1 visit a week </t>
  </si>
  <si>
    <t xml:space="preserve">200/seat consummables for metals, gases for curriculum </t>
  </si>
  <si>
    <t>Campbellford MECH1001 class visit to college by bus</t>
  </si>
  <si>
    <t>TCJ4E</t>
  </si>
  <si>
    <t>BLDG1016 Applied Building and Construction Theory</t>
  </si>
  <si>
    <t>Campb Machining
19 wks x 2 visits a week due to single period</t>
  </si>
  <si>
    <t>100/ seat 
Consumables include building construction materials such as wood, metal, plastic, and concrete for college curriculum.</t>
  </si>
  <si>
    <t>Campbellford BLDG class visit to college by bus</t>
  </si>
  <si>
    <t>C2 - Transportation comment adjusted to reflect course.</t>
  </si>
  <si>
    <t>Cobourg Colleg Inst</t>
  </si>
  <si>
    <t>MECH1001 Machine Maintenance 1</t>
  </si>
  <si>
    <t>Cobourg Machine
12 wks x 3 visits a week</t>
  </si>
  <si>
    <t>200/seat Consummables include metal, screws and bolts, lathes, printer…for college curriculum completion</t>
  </si>
  <si>
    <t>Cobourg Machine class visit to college by bus</t>
  </si>
  <si>
    <t>TEJ4M</t>
  </si>
  <si>
    <t>COMP1025 Networking Fundamental</t>
  </si>
  <si>
    <t xml:space="preserve">CCI Networking 10x2 per week plus 8x3 per week plus 2 prep as it is a new course
</t>
  </si>
  <si>
    <t>CCI Networking class visit to college by bus</t>
  </si>
  <si>
    <t>Norwood</t>
  </si>
  <si>
    <t>Norwood Carpt
12 wks x 2 visits a week</t>
  </si>
  <si>
    <t>200/seat  Wood, nails and screws, siding, sheathing, windows, doors, finishing items…to complete projects for college projects (sheds, decks,m guardhouses…).</t>
  </si>
  <si>
    <t>Norwood CNTP class visit to college by bus</t>
  </si>
  <si>
    <t>TGI4M</t>
  </si>
  <si>
    <t>DIPI1019 Production Design</t>
  </si>
  <si>
    <t xml:space="preserve">St Mary ProdDes
18 wks x 1 visit a week </t>
  </si>
  <si>
    <t>75/seat for easels, pencils, charcoal, sketch boards, etc.</t>
  </si>
  <si>
    <t>St Mary ProdDes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</si>
  <si>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Funding/seat neutral. </t>
  </si>
  <si>
    <t>604-PR</t>
  </si>
  <si>
    <t>Loyalist Links to Building Construction Techniques/PTG</t>
  </si>
  <si>
    <t>St Mary Constr
12 wks x 2 visits a week</t>
  </si>
  <si>
    <t>200/seat Wood, nails and screws, siding, sheathing, windows, doors, finishing items…to complete projects for college projects (sheds, decks,m guardhouses…).</t>
  </si>
  <si>
    <t>C3- Loyalist made three changes.  A seat reduction of 6 seats for St. Mary's TGJ4M.  5 seats then added to TEJ4M at CCI.  One seat added to St. Mary's TCJ4C at St. Mary's in 604PR. Entered in EDCS.</t>
  </si>
  <si>
    <t>605-PR</t>
  </si>
  <si>
    <r>
      <t xml:space="preserve">DURHAM CFS       
</t>
    </r>
    <r>
      <rPr>
        <b/>
        <sz val="8"/>
        <color rgb="FFFF0000"/>
        <rFont val="Aptos Narrow"/>
        <family val="2"/>
        <scheme val="minor"/>
      </rPr>
      <t>BY COURSE+BM</t>
    </r>
    <r>
      <rPr>
        <sz val="8"/>
        <rFont val="Aptos Narrow"/>
        <family val="2"/>
        <scheme val="minor"/>
      </rPr>
      <t xml:space="preserve">
</t>
    </r>
    <r>
      <rPr>
        <sz val="8"/>
        <color rgb="FFFF0000"/>
        <rFont val="Aptos Narrow"/>
        <family val="2"/>
        <scheme val="minor"/>
      </rPr>
      <t>(140</t>
    </r>
    <r>
      <rPr>
        <b/>
        <sz val="8"/>
        <color rgb="FFFF0000"/>
        <rFont val="Aptos Narrow"/>
        <family val="2"/>
        <scheme val="minor"/>
      </rPr>
      <t>+173=313)</t>
    </r>
  </si>
  <si>
    <t>DUR</t>
  </si>
  <si>
    <t>TBD</t>
  </si>
  <si>
    <t>MKTG4213 Intro. to Marketing and Social Media</t>
  </si>
  <si>
    <t>Request is to change from The Brand Experience (GNED1417) to Marketing (MKTG4213).  Entered in EDCS Dec 2.  Sue Hawkins applying for the 4T code.</t>
  </si>
  <si>
    <t>PPI4T</t>
  </si>
  <si>
    <t>GNED1120 Stress Wellness Nutrition</t>
  </si>
  <si>
    <t>Request is to change from Find your Fit (GNED1138) to Stress, Wellness and Nutrition (GNED1120).  Entered in EDCS Dec 2</t>
  </si>
  <si>
    <t>TGO
4T</t>
  </si>
  <si>
    <t>GNED1477 Then Now Forev-Indig Resil in Mod Era</t>
  </si>
  <si>
    <t>C2 - 15 seats move to Psychology in S2</t>
  </si>
  <si>
    <t>HSH
4T</t>
  </si>
  <si>
    <t>GNED1407 Intro to Sociology</t>
  </si>
  <si>
    <t>C2 -one seat added from cancelled McLaughlin Electrical</t>
  </si>
  <si>
    <r>
      <t xml:space="preserve">DURHAM CFS       
</t>
    </r>
    <r>
      <rPr>
        <b/>
        <strike/>
        <sz val="8"/>
        <color rgb="FFFF0000"/>
        <rFont val="Aptos Narrow"/>
        <family val="2"/>
        <scheme val="minor"/>
      </rPr>
      <t>BY COURSE+BM</t>
    </r>
    <r>
      <rPr>
        <strike/>
        <sz val="8"/>
        <rFont val="Aptos Narrow"/>
        <family val="2"/>
        <scheme val="minor"/>
      </rPr>
      <t xml:space="preserve">
</t>
    </r>
    <r>
      <rPr>
        <strike/>
        <sz val="8"/>
        <color rgb="FFFF0000"/>
        <rFont val="Aptos Narrow"/>
        <family val="2"/>
        <scheme val="minor"/>
      </rPr>
      <t>(140</t>
    </r>
    <r>
      <rPr>
        <b/>
        <strike/>
        <sz val="8"/>
        <color rgb="FFFF0000"/>
        <rFont val="Aptos Narrow"/>
        <family val="2"/>
        <scheme val="minor"/>
      </rPr>
      <t>+173=313)</t>
    </r>
  </si>
  <si>
    <t>TXC4T</t>
  </si>
  <si>
    <t>CTMG1104 Makeup+Corrective Tech 1</t>
  </si>
  <si>
    <t xml:space="preserve">Durham requesting to change the Makeup Artistry course in S2 SWAC to new Landscape, Planning… course.  Revenue neutral.  </t>
  </si>
  <si>
    <t>HTLD1131 Landscape, Planning, Materials, Construction</t>
  </si>
  <si>
    <t>TNC
4T</t>
  </si>
  <si>
    <t>TFBE1301
Basic Electrical</t>
  </si>
  <si>
    <t>TTM
4T</t>
  </si>
  <si>
    <t>TFBA1302
Trade Fund
Basic Auto</t>
  </si>
  <si>
    <t>TRG
4T</t>
  </si>
  <si>
    <t>HVMF1401 Sheet Metal</t>
  </si>
  <si>
    <t>C2 - eight seats added from cancelled McLaughlin Electrical; C4 - 20 seats moving in S2 from HVAC to Drawing I due to lack of lab space.  14 seats remain for the May-June class with GL Roberts.</t>
  </si>
  <si>
    <t>DRAW1310 Drawing 1 - Observational</t>
  </si>
  <si>
    <t xml:space="preserve"> C4 - 20 seats moving in S2 from HVAC to Drawing I due to lack of lab space.  14 seats remain for the May-June class with GL Roberts.</t>
  </si>
  <si>
    <t>HBB
4T</t>
  </si>
  <si>
    <t>GNED1106 Psych-Unders Ours + Others</t>
  </si>
  <si>
    <t>C2 - five seats added from cancelled McLaughlin Electrical.  Then 15 seats added in transfer from Indigenous CFS class (GNED1477) for a total of 40 seats.</t>
  </si>
  <si>
    <t>PLK4T</t>
  </si>
  <si>
    <t>GNED1138 Find Your Fit</t>
  </si>
  <si>
    <t>HHF4T</t>
  </si>
  <si>
    <t>CHLD1100
Child Dev't 1</t>
  </si>
  <si>
    <t>BDB4T</t>
  </si>
  <si>
    <t>ENTR2200 Starting a Business</t>
  </si>
  <si>
    <t xml:space="preserve">The number of seats in the courses by semester has to equal the number of seats by board by semester. In EDCS, seat numbers are entered by course and not by board so the two sections of this spreadsheet always have to match up. If, in cycle 2, DDSB requests anouther section, the wrap around funding will need to be adjusted. </t>
  </si>
  <si>
    <t>C2 - Change requested # of students on the first page to 313.</t>
  </si>
  <si>
    <t>TNC4T</t>
  </si>
  <si>
    <r>
      <t xml:space="preserve">DURHAM CFS
By </t>
    </r>
    <r>
      <rPr>
        <b/>
        <sz val="8"/>
        <color rgb="FFFF0000"/>
        <rFont val="Aptos Narrow"/>
        <family val="2"/>
        <scheme val="minor"/>
      </rPr>
      <t>Board</t>
    </r>
  </si>
  <si>
    <t>DCD</t>
  </si>
  <si>
    <t xml:space="preserve">all
</t>
  </si>
  <si>
    <t>variety</t>
  </si>
  <si>
    <t>Bus passes are $150 per student per semester</t>
  </si>
  <si>
    <t>DDS</t>
  </si>
  <si>
    <t>all</t>
  </si>
  <si>
    <r>
      <t xml:space="preserve">DURHAM CFS
By </t>
    </r>
    <r>
      <rPr>
        <b/>
        <sz val="8"/>
        <color rgb="FFFF0000"/>
        <rFont val="Aptos Narrow"/>
        <family val="2"/>
        <scheme val="minor"/>
      </rPr>
      <t>Board-DASS</t>
    </r>
  </si>
  <si>
    <t>A section for DASS will  likely be requested in ycle 2.</t>
  </si>
  <si>
    <t>DASS</t>
  </si>
  <si>
    <r>
      <t xml:space="preserve">DURHAM CFS
By </t>
    </r>
    <r>
      <rPr>
        <b/>
        <sz val="8"/>
        <color rgb="FFFF0000"/>
        <rFont val="Aptos Narrow"/>
        <family val="2"/>
        <scheme val="minor"/>
      </rPr>
      <t>Board-GLR</t>
    </r>
  </si>
  <si>
    <t>GL Roberts</t>
  </si>
  <si>
    <r>
      <t xml:space="preserve">DURHAM CFS       
</t>
    </r>
    <r>
      <rPr>
        <b/>
        <sz val="8"/>
        <rFont val="Aptos Narrow"/>
        <family val="2"/>
        <scheme val="minor"/>
      </rPr>
      <t>(140+173=313)</t>
    </r>
  </si>
  <si>
    <t>NA</t>
  </si>
  <si>
    <t>CLASSROOM COSTS SEM 1</t>
  </si>
  <si>
    <t>8 classroom costs @10,500 each</t>
  </si>
  <si>
    <t>WRAP AROUND 
SEM 1</t>
  </si>
  <si>
    <t>Wrap around Sem 1 adjusted based on 140 students and 8 classes</t>
  </si>
  <si>
    <t>CLASSROOM COSTS SEM 2</t>
  </si>
  <si>
    <t>10 classroom costs @10,500 each</t>
  </si>
  <si>
    <t>WRAP AROUND 
SEM 2</t>
  </si>
  <si>
    <t>Wrap around Sem 2 adjusted based on 173 students and 9 classes</t>
  </si>
  <si>
    <t>606-A</t>
  </si>
  <si>
    <r>
      <t xml:space="preserve">FLEMING CFS FROST - 22-23 NEW PTG
</t>
    </r>
    <r>
      <rPr>
        <b/>
        <sz val="8"/>
        <color rgb="FFC00000"/>
        <rFont val="Aptos Narrow"/>
        <family val="2"/>
        <scheme val="minor"/>
      </rPr>
      <t>(3 years. Ends 2024/25)</t>
    </r>
  </si>
  <si>
    <t>Classroom costs sem 1</t>
  </si>
  <si>
    <t>6.06A</t>
  </si>
  <si>
    <t>Wrap around supports based on 17 students and 1 Class</t>
  </si>
  <si>
    <t>St Thom Aquin</t>
  </si>
  <si>
    <t>TTD4T</t>
  </si>
  <si>
    <t>MECH50 Rig Maintence</t>
  </si>
  <si>
    <t>Transportation  - busing from Peterborough to Lindsay and return to include Peterborough students</t>
  </si>
  <si>
    <t>This project is being cancelled.  It is being moved to 6.06PR to replace the Field Skills SWAC with TLD.  This was discussed ith Will Howe December 6, 2024.  Entered in EDCS.</t>
  </si>
  <si>
    <t>606-PR</t>
  </si>
  <si>
    <t>DDSB typically has 1 class taking 2 dual credits so take this into account when calculating wrap around and classroom costs.</t>
  </si>
  <si>
    <r>
      <t>FLEMING CFS FROST-</t>
    </r>
    <r>
      <rPr>
        <b/>
        <sz val="8"/>
        <color rgb="FFFF0000"/>
        <rFont val="Aptos Narrow"/>
        <family val="2"/>
        <scheme val="minor"/>
      </rPr>
      <t>BD</t>
    </r>
    <r>
      <rPr>
        <sz val="8"/>
        <rFont val="Aptos Narrow"/>
        <family val="2"/>
        <scheme val="minor"/>
      </rPr>
      <t xml:space="preserve"> </t>
    </r>
  </si>
  <si>
    <t>Brock HS</t>
  </si>
  <si>
    <t>SVC4T</t>
  </si>
  <si>
    <t>GEOL16 Geotechnical Drilling</t>
  </si>
  <si>
    <t>All Brock students travel together to Lindsay 72 times for SWAC</t>
  </si>
  <si>
    <t>See above</t>
  </si>
  <si>
    <t>FLEMING CFS FROST 
MISC COSTS</t>
  </si>
  <si>
    <t>Classroom Costs Sem 1</t>
  </si>
  <si>
    <t>For 32 students and 2 classes after changes in C3.  Previous: the amount of wrap around should actually be 11,285 but EDCS has approved 13,790 (they did not read the note that says 49 students actually take 64 credits so they have based the wrap around on 64 students and not 49).</t>
  </si>
  <si>
    <t>St. Thom Aquin</t>
  </si>
  <si>
    <t>14 trips to the campus for SWAC for PVNC students</t>
  </si>
  <si>
    <t>Field Skills SWAC replaced by PVNC Rig Maintenance SWAC with St. Thomas Aquinas.  Savings of $12116 from transportation deduction.</t>
  </si>
  <si>
    <r>
      <t>FLEMING CFS FROST-</t>
    </r>
    <r>
      <rPr>
        <b/>
        <strike/>
        <sz val="8"/>
        <color rgb="FFFF0000"/>
        <rFont val="Aptos Narrow"/>
        <family val="2"/>
        <scheme val="minor"/>
      </rPr>
      <t>BD</t>
    </r>
    <r>
      <rPr>
        <strike/>
        <sz val="8"/>
        <rFont val="Aptos Narrow"/>
        <family val="2"/>
        <scheme val="minor"/>
      </rPr>
      <t xml:space="preserve"> </t>
    </r>
  </si>
  <si>
    <t>Cancelled SWAC with these seats and funding going to 628P for a new CDC in Applied Welding with TLD (All).</t>
  </si>
  <si>
    <t>607-B</t>
  </si>
  <si>
    <r>
      <t xml:space="preserve">Fleming CFS Sutherland  23-24 NEW TECH 
</t>
    </r>
    <r>
      <rPr>
        <b/>
        <sz val="8"/>
        <color rgb="FFC00000"/>
        <rFont val="Aptos Narrow"/>
        <family val="2"/>
        <scheme val="minor"/>
      </rPr>
      <t>(2 years. Ends 2024/25)</t>
    </r>
  </si>
  <si>
    <t>Based on 17 students and 1 class</t>
  </si>
  <si>
    <t>Ends 254-25</t>
  </si>
  <si>
    <t>HSTL14 Makeup and Special Occasion Looks</t>
  </si>
  <si>
    <t>Bus passes: 5 months x 66/month = 330</t>
  </si>
  <si>
    <t>TSM4T</t>
  </si>
  <si>
    <t>MECH201 AppTools/PipingMeth1</t>
  </si>
  <si>
    <t>607-PR</t>
  </si>
  <si>
    <t>FLEMING CFS SUTHERLAND</t>
  </si>
  <si>
    <t>SVP4T</t>
  </si>
  <si>
    <t>ECOS13 Field Skills</t>
  </si>
  <si>
    <t>FLEMING CFS SUTHERLAND - MISCELL COSTS</t>
  </si>
  <si>
    <t>2 classrooms</t>
  </si>
  <si>
    <t>Based on 42 students and 2 classes</t>
  </si>
  <si>
    <t>Based on 37 students and 2 classes</t>
  </si>
  <si>
    <t xml:space="preserve">FLEMING CFS SUTHERLAND </t>
  </si>
  <si>
    <t>Holy Cross + St Pete</t>
  </si>
  <si>
    <t>TIF4T</t>
  </si>
  <si>
    <t>MECH419 Residential Mechanical Systems</t>
  </si>
  <si>
    <t>608-B</t>
  </si>
  <si>
    <t>We thought we could move these seats elsewhere but this was denied in 1B</t>
  </si>
  <si>
    <r>
      <t xml:space="preserve">FlemingHospitality 
23-24 NEW TECH
</t>
    </r>
    <r>
      <rPr>
        <b/>
        <strike/>
        <sz val="8"/>
        <color rgb="FFC00000"/>
        <rFont val="Aptos Narrow"/>
        <family val="2"/>
        <scheme val="minor"/>
      </rPr>
      <t>(2 years. Ends 2024-2025)</t>
    </r>
  </si>
  <si>
    <t>PACE</t>
  </si>
  <si>
    <t>TUE4T</t>
  </si>
  <si>
    <t>CULN43 Modern Pastry Craft</t>
  </si>
  <si>
    <t xml:space="preserve">PACE to Peterb  Pastry-14 bus trips for 14 instructional classes </t>
  </si>
  <si>
    <t>S24 Project cancelled as per SCWI.  All funding requests removed in C2 with the exception of $.01. Avoid Error message.</t>
  </si>
  <si>
    <t>610-PR</t>
  </si>
  <si>
    <t>Fleming Exploring New Pathways-PTG</t>
  </si>
  <si>
    <t>Kenner</t>
  </si>
  <si>
    <t>TFC4E</t>
  </si>
  <si>
    <t>BUSN 123 Event Management</t>
  </si>
  <si>
    <t xml:space="preserve">Peterb-Kenner Culn43  2x/week x 14 weeks </t>
  </si>
  <si>
    <t>Kenner-Peterb class visit to college by bus</t>
  </si>
  <si>
    <t>TASS</t>
  </si>
  <si>
    <t>HOSP53 Intro to Hospitality and Tourism</t>
  </si>
  <si>
    <t xml:space="preserve">Peterb-TASS  2x/week x 14 weeks </t>
  </si>
  <si>
    <t>TASS-Peterb class visit to college by bus</t>
  </si>
  <si>
    <t>Crestwood</t>
  </si>
  <si>
    <t>HHG4M</t>
  </si>
  <si>
    <t>SOCI233 Across the Lifespan</t>
  </si>
  <si>
    <t xml:space="preserve">Peterb-Crestw Soci
2x/week x 14 weeks </t>
  </si>
  <si>
    <t>Crestw-Peterb
SOCI class visit to college by bus</t>
  </si>
  <si>
    <t>Holy Cross</t>
  </si>
  <si>
    <t>TEH4T</t>
  </si>
  <si>
    <t>COMP191 Computer Hardware</t>
  </si>
  <si>
    <t xml:space="preserve">Peterb-Holy Cross Comput
1x/week x 14 weeks </t>
  </si>
  <si>
    <t>Holy Cross-Peterb  Computer 14 trips to college campus for hands-on lab</t>
  </si>
  <si>
    <t>Being cancelled and moved to 6.12P, COSM3 at St. Peter, 19 seats in S2</t>
  </si>
  <si>
    <t>St Stephen</t>
  </si>
  <si>
    <t>ENG4C</t>
  </si>
  <si>
    <t>COMM201 Communications 1</t>
  </si>
  <si>
    <t xml:space="preserve">Peterb-St Steph Comm
2x/week x 14 weeks </t>
  </si>
  <si>
    <t>St Stephen to Peterb  Comm class visit to college by bus</t>
  </si>
  <si>
    <t>St. Peter</t>
  </si>
  <si>
    <t>BAF3M</t>
  </si>
  <si>
    <t xml:space="preserve">Peterb-STA Comm
2x/week x 14 weeks </t>
  </si>
  <si>
    <t>STA to Peterb  Comm class visit to college by bus</t>
  </si>
  <si>
    <t>Halib Highl</t>
  </si>
  <si>
    <t>GNED44 Music and Society</t>
  </si>
  <si>
    <t>CDS</t>
  </si>
  <si>
    <t xml:space="preserve">Peterb-Halib intro to psyc
1/week for 14 weeks </t>
  </si>
  <si>
    <t>Halibur-Peterb  class visit to college by bus</t>
  </si>
  <si>
    <t xml:space="preserve">C2 - changed course SOCI36 (HBB4T) to GNED44, Music in Society.  Jon to request a Ministry course code. </t>
  </si>
  <si>
    <t>HBB4T</t>
  </si>
  <si>
    <t>SOCI36 Intro to Psychology</t>
  </si>
  <si>
    <t xml:space="preserve">Lindsay-TLD Psych ConED 14 classes </t>
  </si>
  <si>
    <t>TLD-Lindsay Psych: a combination of buses and taxis. Typically students are coming from 3-5 HS locations to one college/board location. This is an estimate based on previous costs. To be clarified once known.</t>
  </si>
  <si>
    <t>These transportation comments and costs may need to be clarified.</t>
  </si>
  <si>
    <t>LCVI</t>
  </si>
  <si>
    <t xml:space="preserve">Peterb-LCVI Sociology 28 classes </t>
  </si>
  <si>
    <t>LCVI to Peterb: class visit</t>
  </si>
  <si>
    <t>Fleming is requesting to move this course to 618P to Huntsville for AVI4M so this can run annually.</t>
  </si>
  <si>
    <t>611-PR</t>
  </si>
  <si>
    <t>Durham Pathways-PTG</t>
  </si>
  <si>
    <t>Notre Dame</t>
  </si>
  <si>
    <t>IDC40</t>
  </si>
  <si>
    <t>Oshawa-ND Stress 28 visits for curriculum instruction</t>
  </si>
  <si>
    <t>Notre Dame Stress to Oshawa for class visit to college by bus</t>
  </si>
  <si>
    <t>Fr Don</t>
  </si>
  <si>
    <t>AWA3O</t>
  </si>
  <si>
    <t>CWMD1300 Photog for Integrated Media</t>
  </si>
  <si>
    <t>Oshaw to Fr Don Business 14 visits
 for curriculum instruction</t>
  </si>
  <si>
    <t>Fr Don Business-Oshawa
class visit to college by bus</t>
  </si>
  <si>
    <t>C2 - course changed to Photography and moved to S1</t>
  </si>
  <si>
    <t>All Saints</t>
  </si>
  <si>
    <t>HHS4C</t>
  </si>
  <si>
    <t>Oshawa All Saints Soc  28 visits
for curriculum instruction</t>
  </si>
  <si>
    <t>All Saints Soc-Oshawa class visit to college by bus</t>
  </si>
  <si>
    <t>Pereyma</t>
  </si>
  <si>
    <t>GLS 40</t>
  </si>
  <si>
    <t>GNED1139 Personal Wellness</t>
  </si>
  <si>
    <t>Oshawa-Pereyma PersWell
28 visits to HS for curriculum instruction</t>
  </si>
  <si>
    <t>Pereyma-Oshawa Wellness
class visit to college by bus</t>
  </si>
  <si>
    <t>PAF4O</t>
  </si>
  <si>
    <t>GNED1114 Living Fit and Well</t>
  </si>
  <si>
    <t xml:space="preserve"> 
Oshawa-Pereyma Fitness 28 visits to HS for curriculum instruction</t>
  </si>
  <si>
    <t>Pereyma Fitness-Oshawa
class visit to college by bus</t>
  </si>
  <si>
    <t>HPW 3C</t>
  </si>
  <si>
    <t>Oshawa-Pereyma Chil Dev 
28 visits to HS for curriculum instruction</t>
  </si>
  <si>
    <t>Pereyma Child Devt-Oshawa
class visit to college by bus</t>
  </si>
  <si>
    <t xml:space="preserve">Ajax </t>
  </si>
  <si>
    <t>PAI3O</t>
  </si>
  <si>
    <t>Oshawa-Ajax Stress
28 visits to HS for curriculum instruction</t>
  </si>
  <si>
    <t>Ajax Stress Wellness Nutrition-Oshawa
class visit to college by bus</t>
  </si>
  <si>
    <t>Maxwell 
Heights</t>
  </si>
  <si>
    <t>PLF4M</t>
  </si>
  <si>
    <t>Oshawa-Max Heigh Stress 
28 visits to HS for curriculum instruction</t>
  </si>
  <si>
    <t>Maxwell Heights Stress-Oshawa
class visit to college by bus</t>
  </si>
  <si>
    <t>JCRichardson</t>
  </si>
  <si>
    <t>PAF3O</t>
  </si>
  <si>
    <t>C4 New request.  Funding from cancelled THT4T dual credit at JCR (CDC Veggie).</t>
  </si>
  <si>
    <t xml:space="preserve">O'Neill </t>
  </si>
  <si>
    <t>HPW3C</t>
  </si>
  <si>
    <t>Oshawa-ONeil Child Dev 
28 visits to HS for curriculum instruction</t>
  </si>
  <si>
    <t>Oneill Child Dev-Oshawa
class visit to college by bus</t>
  </si>
  <si>
    <t xml:space="preserve">Port Hope </t>
  </si>
  <si>
    <t>PPL4O</t>
  </si>
  <si>
    <t>Oshawa-Port Hope Stress 
28visits to HS for curriculum instruction</t>
  </si>
  <si>
    <t>Port Hope Stress-Oshawa
class visit to college by bus</t>
  </si>
  <si>
    <t>612-A</t>
  </si>
  <si>
    <r>
      <t xml:space="preserve">Fleming Aesthetics 
22-23 NEW PTG
</t>
    </r>
    <r>
      <rPr>
        <b/>
        <sz val="8"/>
        <color rgb="FFC00000"/>
        <rFont val="Aptos Narrow"/>
        <family val="2"/>
        <scheme val="minor"/>
      </rPr>
      <t>(3 years. Ends 2024/25)</t>
    </r>
  </si>
  <si>
    <t>TXJ4E</t>
  </si>
  <si>
    <t>COSM9 Makeup Artistry</t>
  </si>
  <si>
    <t xml:space="preserve">Peterb-Coburg Makeup 2x/week x 14 weeks </t>
  </si>
  <si>
    <t xml:space="preserve">Makeup:  $300/student for consumables for college curriculum include brush kits, lash extensions, makeup (foundation, special effects, concealers, blushe, contour pallets, lipstick), false lashes, q-tips,  brow gels, powders, eye shadow pallets, eye liners, and makeup remover, </t>
  </si>
  <si>
    <t>Coburg-Peterb   Makeup  class visit to college by bus</t>
  </si>
  <si>
    <t>612-PR</t>
  </si>
  <si>
    <t>Fleming Aesthetics-PTG</t>
  </si>
  <si>
    <t>14 Visits to Fleming College</t>
  </si>
  <si>
    <t>This new dual credit is coming from cancelled MECH201 dual credit in 652PR</t>
  </si>
  <si>
    <t>Makeup:  $300/student for consumables for college curriculum include brush kits, lash extensions, makeup (foundation, special effects, concealers, blushe, contour pallets, lipstick), false lashes, q-tips,  brow gels, powders, eye shadow pallets, eye liner</t>
  </si>
  <si>
    <t>1 bus trip and day at Fleming College</t>
  </si>
  <si>
    <t>TXK4T</t>
  </si>
  <si>
    <t>COSM3 Manicure</t>
  </si>
  <si>
    <t>PACE to Fleming 14x for instructional purposes</t>
  </si>
  <si>
    <t>TXA4E</t>
  </si>
  <si>
    <t>C4 - New request.  Coming from 6.10P, Holy Cross COMP191, 19 seats in S2</t>
  </si>
  <si>
    <t>CIS Northu + Clar</t>
  </si>
  <si>
    <t>CIS North and Clarington schools travel together to Fleming to access all Sem 1 dual credits 14x for instructional purposes</t>
  </si>
  <si>
    <t xml:space="preserve">C2 - HSTL14 not ready for dual credit delivery.  Changed back to COSM9 until new course rerady.  </t>
  </si>
  <si>
    <t xml:space="preserve">Peterb-Cobourg Makeup
2x/week x 14 weeks </t>
  </si>
  <si>
    <t>Coburg-Peterb  Manicure class visit to college by bus</t>
  </si>
  <si>
    <t>C4 New request coming from 6.13P, RECR146 at Crestwood, 20 seats in S2</t>
  </si>
  <si>
    <t>Peterb-Crestwood
3x/week x 12 weeks</t>
  </si>
  <si>
    <t>Crestwood-Petrb COSM9 
1 trip to the college</t>
  </si>
  <si>
    <t xml:space="preserve">Peterb-Kenner Makeup
2x/week x 14 weeks </t>
  </si>
  <si>
    <t>Kenner-Peterb  Makeup class visit to college by bus</t>
  </si>
  <si>
    <t>TTC</t>
  </si>
  <si>
    <t xml:space="preserve">Peterb-HolyCross Makeup
1x/week x 14 weeks </t>
  </si>
  <si>
    <t>HolyCross-Peterb Manicure 14 trips to college campus for hands-on lab</t>
  </si>
  <si>
    <t>TLD-Lindsay Manic: a combination of  buses and taxis. Typically students are coming from 3-5 HS locations to one college location. This is an estimate based on previous costs. To be clarified once known.</t>
  </si>
  <si>
    <t>TLD-Lindsay Makeup: a combination of  buses and taxis. Typically students are coming from 3-5 HS locations to one college location. This is an estimate based on previous costs. To be clarified once known.</t>
  </si>
  <si>
    <t>Halib-Peterb Manicure bus trips for curriculum  instruction</t>
  </si>
  <si>
    <t>613-PR</t>
  </si>
  <si>
    <t>Fleming Health and Wellness-PTG</t>
  </si>
  <si>
    <t>Brooklin</t>
  </si>
  <si>
    <t>RECR146 AppLeisPhysActi +Group Ex</t>
  </si>
  <si>
    <t>Peterb-Brooklin REC146
 3x/week x 12 weeks</t>
  </si>
  <si>
    <t>Costs for entry to the Ontario Fisheries and Hunters Assoc($285),  Museum entry fee ($165), Tai Chi guest instructor ($100), Kawartha Combat for hybrid fitness ($100), Mapleridge Rec Centre (0)</t>
  </si>
  <si>
    <t>C4 Being cancelled and moved to 6.157P, ECOS13 at Sinclair</t>
  </si>
  <si>
    <t>PAI31</t>
  </si>
  <si>
    <t xml:space="preserve">Peterb-JCR REC146
3x/week x 12 weeks </t>
  </si>
  <si>
    <t>JCR-Peterb REC146 
1 trip to the college + 5 trips needed to explore recreational facilities as part of college currciulum.</t>
  </si>
  <si>
    <t>C3 - This cancelled dual credit moving to 612PR at JCR for a new Makeup Artistry course.</t>
  </si>
  <si>
    <t>Adam Scott</t>
  </si>
  <si>
    <t xml:space="preserve">Peterb-Adam Scott REC146 
3x/week x 12 weeks </t>
  </si>
  <si>
    <t>Costs for entry to the Ontarion Fisheries and Hunters Assoc($285),  museum entry fee ($165), Tai Chi guest instructor ($100), Kawartha Combat for hybrid fitness ($100), Mapleridge Rec Centre (0)</t>
  </si>
  <si>
    <t>Adam Scott-Petrb REC146 
1 trip to the college + 5 trips needed to explore recreational facilities as part of college currciulum.</t>
  </si>
  <si>
    <t xml:space="preserve">Peterb-Crestw REC146
3x/week x 12 weeks </t>
  </si>
  <si>
    <t>Crestw-Peterb REC 146
1 trip to the college + 5 trips needed to explore recreational facilities as part of college currciulum.</t>
  </si>
  <si>
    <t>C4 Being cancelled and moved to 6.12P, HSTL14 at PACE, 20 seats in S2</t>
  </si>
  <si>
    <t>Clarke HS</t>
  </si>
  <si>
    <t>RECR146 3x/wk for 12 week</t>
  </si>
  <si>
    <t>1 trip to the college + 5 trips needed to explore recreational facilities as part of college currciulum.</t>
  </si>
  <si>
    <t>RECR3 Fitness/Lifestyle Mngmt 1</t>
  </si>
  <si>
    <t>Peterb-TASS REC3
2x/week x 14 weeks</t>
  </si>
  <si>
    <t>TASS-Peterb REC3
 3 trips needed for use of lab for fitness assessment+ one class visit</t>
  </si>
  <si>
    <t>Weldon</t>
  </si>
  <si>
    <t>Peterb-Weldon REC3
2x/week x 14 weeks</t>
  </si>
  <si>
    <t>FenFallsI-Peterb REC 4 fitness assessments on college site needed for curriculum + one class visit</t>
  </si>
  <si>
    <t>615-PR</t>
  </si>
  <si>
    <t>Fleming Skilled Trades-PTG</t>
  </si>
  <si>
    <t>ELCT149 Electrical Fundamentals</t>
  </si>
  <si>
    <t>Peterb-Adam Scott Elect  2x/week x 14 weeks</t>
  </si>
  <si>
    <t>Electrical Fundamentals: $385/student for various wire types (copper, LVT, NMSC…), aluminum clips, screws, receptacles (30 and 50 amp), bushings, various switches, variety of plates, connectors, bulbs, metal boxes</t>
  </si>
  <si>
    <t>Adam Scott-Peterb  Elect class visit to college by bus</t>
  </si>
  <si>
    <t>TSA4T</t>
  </si>
  <si>
    <t>CRPT22 Intro to Carpentry Skills</t>
  </si>
  <si>
    <t xml:space="preserve">PACE to Peterb  -14 bus trips for 14 instructional classes </t>
  </si>
  <si>
    <t>Clarington CSS</t>
  </si>
  <si>
    <t>C4 - New request.  Coming from 6.17P, ECOS13 at Clarington, 17 seats in S2</t>
  </si>
  <si>
    <t xml:space="preserve">PACE-Peterb  -14 bus trips for 14 instructional classes </t>
  </si>
  <si>
    <t>TSR4T</t>
  </si>
  <si>
    <t>MECH416 Measurement and Tool Fundamentals</t>
  </si>
  <si>
    <t>PACE -Peterb  14 trips to the campus for instruction</t>
  </si>
  <si>
    <t>PACE-Peterb MechSystem  14 trips to the campus for instruction</t>
  </si>
  <si>
    <t>TLI4T</t>
  </si>
  <si>
    <t>MECH414 Applied Welding and Cutting Processes</t>
  </si>
  <si>
    <t>PACE-Peterb  Welding
  14 trips to the campus for instruction</t>
  </si>
  <si>
    <t>616-PR</t>
  </si>
  <si>
    <t>Fleming Skilled Trades @Frost-PTG</t>
  </si>
  <si>
    <t>PACE-Lindsay
 14 instructional visits to the college by bus</t>
  </si>
  <si>
    <t>TLD-Lindsay Drilling: a combination of  buses and taxis. Typically students are coming from 3-5 HS locations to one college location. This is an estimate based on previous costs. To be clarified once known.</t>
  </si>
  <si>
    <t>no mileage needed</t>
  </si>
  <si>
    <t>TLD-Lindsay Rig Maint: a combination of buses and taxis. Typically students are coming from 3-5 HS locations to one college location. This is an estimate based on previous costs. To be clarified once known.</t>
  </si>
  <si>
    <t xml:space="preserve">11 trips required for Rig Maintenance to accommodate scheduling constraints. </t>
  </si>
  <si>
    <t>YORK</t>
  </si>
  <si>
    <t>Sutton DSH</t>
  </si>
  <si>
    <t>Sutton to Lindsay Rig Mainte
14 class bus trips to the Frost campus for curriculum instruction</t>
  </si>
  <si>
    <t>C3 -Sutton requesting to change course from Rig Maintenance to AppTools/Piping</t>
  </si>
  <si>
    <t>617-PR</t>
  </si>
  <si>
    <t>Fleming Environmental Connections-PTG</t>
  </si>
  <si>
    <t>Sinclair</t>
  </si>
  <si>
    <t>PAD3O</t>
  </si>
  <si>
    <t xml:space="preserve">Lindsay-Sincl ECOS 
2x/week for 14 weeks </t>
  </si>
  <si>
    <t>Field Skills:  $300/student for instructional supplies such as compasses, maps, rock kits, magnifying glasses</t>
  </si>
  <si>
    <t>Sinclair-Lindsay ECOS campus for class visit</t>
  </si>
  <si>
    <t xml:space="preserve">SCWI has reduced misc. </t>
  </si>
  <si>
    <t>C4 New request coming from 6.13P, RECR146 at Brookin, 21 seats in S2</t>
  </si>
  <si>
    <t>THJ3M</t>
  </si>
  <si>
    <t>Lindsay-Claring ECOS  2x/week for 14 weeks</t>
  </si>
  <si>
    <t>Clarington-Linds ECOS class visit to college by bus</t>
  </si>
  <si>
    <t>C4 Being cancelled and moved to 6.15P, ELCT149 at Clarington.</t>
  </si>
  <si>
    <t xml:space="preserve">Lindsay-HolyCross ECOS 2x/week x 14 weeks </t>
  </si>
  <si>
    <t>Holy Cross-Lindsay  ECOS class visit to college by bus</t>
  </si>
  <si>
    <t>TLD-Lindsay ECOS: a combination of  buses and taxis. Typically students are coming from 3-5 HS locations to one college location. This is an estimate based on previous costs. To be clarified once known.</t>
  </si>
  <si>
    <t>617-SH</t>
  </si>
  <si>
    <t>Fleming Environmental Connections-SHSM</t>
  </si>
  <si>
    <t>Uxbridge</t>
  </si>
  <si>
    <t>SVN3M</t>
  </si>
  <si>
    <t>Lindsay-Uxbridge ECOS 2x per week x 14 weeks plus 1 visit to HS for meeting with HS staff</t>
  </si>
  <si>
    <t>No trip-SHSM</t>
  </si>
  <si>
    <t>Lindsay-Halib ECOS 2/week x 14 trips plus one orientation session</t>
  </si>
  <si>
    <t>618-PR</t>
  </si>
  <si>
    <t>Fleming Visual Arts-PTG</t>
  </si>
  <si>
    <t>AWN3O</t>
  </si>
  <si>
    <t>ARTS960 Design I</t>
  </si>
  <si>
    <t>Haliburtonn campus to Haliburton Highladns Drawing 2/week x 14 trips plus one orientation session</t>
  </si>
  <si>
    <t>Drawing Disciplines: $125/student for consumables for college curriculum include paints and drawing materials.</t>
  </si>
  <si>
    <t>Haliburton Highlands to Haliburton campus  Drawing  to college by bus weekly class on campus</t>
  </si>
  <si>
    <t>C4 Change in college course requested.  From ARTS961 to ARTS960.</t>
  </si>
  <si>
    <t>Huntsville</t>
  </si>
  <si>
    <t>AVI4M</t>
  </si>
  <si>
    <t>ARTS961 Drawing Disciplines</t>
  </si>
  <si>
    <t>Huntsville to Haliburton campus</t>
  </si>
  <si>
    <t>C3 - New course coming from 610P (LCVI, HHG4M).  Wish is to run this course annually.</t>
  </si>
  <si>
    <t>626-SH</t>
  </si>
  <si>
    <t>Durham Health and Wellness and Sports-SHSM</t>
  </si>
  <si>
    <t>Eastdale CVI</t>
  </si>
  <si>
    <t>TPJ
4M</t>
  </si>
  <si>
    <t>BIOL1503 Anatomy + Physiology</t>
  </si>
  <si>
    <t>Oshawa-Eastdale Anat 
28 visits to HS for curriculum instruction</t>
  </si>
  <si>
    <t>SHSM</t>
  </si>
  <si>
    <t>Port Perry</t>
  </si>
  <si>
    <t>TPJ4M</t>
  </si>
  <si>
    <t>Oshawa-Port Perry Psych 
28 visits to HS for curriculum instruction</t>
  </si>
  <si>
    <t>628-PR</t>
  </si>
  <si>
    <t>Fleming Manufacturing Connections-PTG</t>
  </si>
  <si>
    <t>Kenner-Peterb  Welding 
14 instructional bus trips to the campus</t>
  </si>
  <si>
    <t>Kenner-Peterb  Resid Mech 
14 instructional bus trips to the campus</t>
  </si>
  <si>
    <t>Norwood-Peterb Welding 
14 instructional bus trips to the campus</t>
  </si>
  <si>
    <t>TLD-Peterb Weld: a combination of buses and taxis. Typically students are coming from 3-5 HS locations to one college location. This is an estimate based on previous costs. To be clarified once known.</t>
  </si>
  <si>
    <t>TLD-Lindsay Piping: a combination of buses and taxis. Typically students are coming from 3-5 HS locations to one college location. This is an estimate based on previous costs. To be clarified once known.</t>
  </si>
  <si>
    <t>Nine bus trips from high schools to college campus</t>
  </si>
  <si>
    <t>This is a new request.  The seats/funding come from the cancelled Rig Maintenance SWAC in 606P with TLD.  The difference is an increase of $4824 due to transportation costs</t>
  </si>
  <si>
    <t>Haliburton-Halib campus  Applied tools          
9 instructional trips to college campus</t>
  </si>
  <si>
    <t>This dual credit is being cancelled and moved to a new Electrical Fundamentals dual credit at Halib. Highlands in 652PR.  Also CDC.</t>
  </si>
  <si>
    <t>629-PR</t>
  </si>
  <si>
    <t>Durham Applied Science and Technology-PTG</t>
  </si>
  <si>
    <t>THT4T</t>
  </si>
  <si>
    <t>AGPV1131 Propogation of Veg for Field+Urb Ag</t>
  </si>
  <si>
    <t>ND to Durham College class trip</t>
  </si>
  <si>
    <t>JCR Agric-Durham
class visit to college by bus</t>
  </si>
  <si>
    <t>Cancelled and moved to 611PR for new JCR PAF3O course linked to Stress, Wellness and Nutrition</t>
  </si>
  <si>
    <t>Courtice SS</t>
  </si>
  <si>
    <t>ENVI2131 Environmental Science</t>
  </si>
  <si>
    <t>Durham-Port Hope 36 visits for curriculum instructions</t>
  </si>
  <si>
    <t>Port Hope Environ-Durham class visit to college by bus</t>
  </si>
  <si>
    <t>Bowmanville HS</t>
  </si>
  <si>
    <t>Durham-Bowmanville 36 visits for curriculum instruction</t>
  </si>
  <si>
    <t>Bowmanville Environ-Durham class visit to college by bus</t>
  </si>
  <si>
    <t>630Y</t>
  </si>
  <si>
    <t>To align with EDCS, when you are making requests, you have to add the CB to your project total formula.  When you get the approvals, you have to dedect the CB amount.  I believe they are going to fix this eventually in EDCS as there is no CB for non-college OYAP.</t>
  </si>
  <si>
    <t xml:space="preserve">Non-College TDA Level 1 OYAP </t>
  </si>
  <si>
    <t>OTH</t>
  </si>
  <si>
    <t>TXF4Y</t>
  </si>
  <si>
    <t>Level 1 Hairstyling-332A</t>
  </si>
  <si>
    <t>630-Y</t>
  </si>
  <si>
    <t>Liuna transportation is listed under the Durham OYAP project</t>
  </si>
  <si>
    <t>TSY4Y</t>
  </si>
  <si>
    <t>Level 1 Construction Craft Worker-450A</t>
  </si>
  <si>
    <t>TRANS ADVISOR
(28 seats, 2 classes)</t>
  </si>
  <si>
    <t>Transitions advisor, 28 seats, 2 classes</t>
  </si>
  <si>
    <t>As per SCWI direction, Transition Advisor support costs have been removed. College benchmark added to spreadhsheet, will be removed once SCWI removes from EDCS. Re-insert college benchmark in C3 for both courses.</t>
  </si>
  <si>
    <t>630Z</t>
  </si>
  <si>
    <t>DCDSB OYAP Non-College TDA Level 1 Carpentry</t>
  </si>
  <si>
    <t>TSA4Y</t>
  </si>
  <si>
    <t>Level 1 Carpentry -  403A</t>
  </si>
  <si>
    <t>C3 - Seats reduced from 20 to 10</t>
  </si>
  <si>
    <t>TRANS ADVISOR
(20 seats, 1 class)</t>
  </si>
  <si>
    <t>As per SCWI direction, Transition Advisor support costs have been removed. College benchmark added to spreadhsheet, will be removed once SCWI removes from EDCS.  Re-insert college benchmark in C3.</t>
  </si>
  <si>
    <t>631-B</t>
  </si>
  <si>
    <r>
      <t xml:space="preserve">DURHAM OYAP 
23-24 NEW LEV 1
12 seats-by Board
</t>
    </r>
    <r>
      <rPr>
        <b/>
        <sz val="8"/>
        <color rgb="FFC00000"/>
        <rFont val="Aptos Narrow"/>
        <family val="2"/>
        <scheme val="minor"/>
      </rPr>
      <t>(2 years. Ends 2024/25)</t>
    </r>
  </si>
  <si>
    <t>ELECTRICAL 
309C</t>
  </si>
  <si>
    <t>$1124 (Texts: $742 + Misc $382 for Electrical Tool kit and safety glasses)</t>
  </si>
  <si>
    <t>TRANS ADVISOR
(12 seats, 1 class)</t>
  </si>
  <si>
    <t>CD</t>
  </si>
  <si>
    <t xml:space="preserve">As per SCWI direction, Transition Advisor support costs have been removed. </t>
  </si>
  <si>
    <t>631-D-DUR</t>
  </si>
  <si>
    <t xml:space="preserve">Board numbers are only placeholders for now.  Total approved transportation is in a lump sum on this spreadsheet and is not divided by board at this time; it is in its own line under OTH as a placeholder for now.  However, in EDCS, you will see a breakdown of busses and taxis by board based on cycle 6 approvals. Much work will need to be done as early as possible to find out transportation and miscellaneous costs.  Contact with Durham and Fleming College is necessary to find out misc costs.  </t>
  </si>
  <si>
    <r>
      <t xml:space="preserve">DURHAM OYAP                          140 seats
</t>
    </r>
    <r>
      <rPr>
        <b/>
        <sz val="8"/>
        <color rgb="FFFF0000"/>
        <rFont val="Aptos Narrow"/>
        <family val="2"/>
        <scheme val="minor"/>
      </rPr>
      <t>BY BOARD</t>
    </r>
  </si>
  <si>
    <r>
      <t xml:space="preserve">DURHAM OYAP
</t>
    </r>
    <r>
      <rPr>
        <b/>
        <sz val="8"/>
        <rFont val="Aptos Narrow"/>
        <family val="2"/>
        <scheme val="minor"/>
      </rPr>
      <t>By Course</t>
    </r>
  </si>
  <si>
    <t>AUTO 
310S</t>
  </si>
  <si>
    <t>PLUMBING 306A</t>
  </si>
  <si>
    <t>IMM 
433A</t>
  </si>
  <si>
    <t>TOTAL PER SEAT: $507 (Texts: $481 + Misc $26 for Safety glasses and welding gloves)</t>
  </si>
  <si>
    <t>ELECTR 
309C</t>
  </si>
  <si>
    <t>WELDING 456A</t>
  </si>
  <si>
    <t>TOTAL PER SEAT: $561 (Texts: $380 + Misc $181 for welding jacket, helmet, pliers and welding gloves)</t>
  </si>
  <si>
    <t>COOK 
415A</t>
  </si>
  <si>
    <t>TOTAL PER SEAT: $856 (Texts: $271 + Misc $585 for cook uniform-flame retardant jackets, pants, aprons, hat, side towels and Knife kit)</t>
  </si>
  <si>
    <t>Cook being reduced to 15 seats.  Benchmark and Misc. reduced ($869-$400 times 5 students)</t>
  </si>
  <si>
    <t xml:space="preserve">DURHAM OYAP
</t>
  </si>
  <si>
    <t>TRANS ADVISOR 
(140 SEATS, 7 CLASSES)</t>
  </si>
  <si>
    <t>As per SCWI direction, Transition Advisor support costs have been removed. SH</t>
  </si>
  <si>
    <t>631-Y FLE</t>
  </si>
  <si>
    <t>Tranportation and miscellaneous will need to be figured out at the same time as Durham OYAP. As of cyle 1B, transportation is a lump sum in its own line under OTH as a placeholder only.  Board numbers are also placeholders only.</t>
  </si>
  <si>
    <r>
      <t xml:space="preserve">FLEMING OYAP
30 seats
</t>
    </r>
    <r>
      <rPr>
        <b/>
        <sz val="8"/>
        <color rgb="FFFF0000"/>
        <rFont val="Aptos Narrow"/>
        <family val="2"/>
        <scheme val="minor"/>
      </rPr>
      <t>BY BOARD</t>
    </r>
  </si>
  <si>
    <t>Variety</t>
  </si>
  <si>
    <t>Total transportation requested based on 2023-2024</t>
  </si>
  <si>
    <r>
      <t xml:space="preserve">FLEMING OYAP
30 seats
</t>
    </r>
    <r>
      <rPr>
        <b/>
        <sz val="8"/>
        <rFont val="Aptos Narrow"/>
        <family val="2"/>
        <scheme val="minor"/>
      </rPr>
      <t>By Course</t>
    </r>
  </si>
  <si>
    <t>ELECTRICAL 309C</t>
  </si>
  <si>
    <t>Total $918 per student (PPE-$24 safety glasses, hard hat + Tool Kit $345 + Academic books/Code book/workbooks-$549) less $400 board benchmark = $518 x 15 students = $7770</t>
  </si>
  <si>
    <t>CARPENTRY
403A</t>
  </si>
  <si>
    <t>Total $699 per student (PPE-$71 hard hat, safety glasses, welding gloves, hearing protection + Tool Kit-$287 + Text/workbook $341) less $400 board benchmark = 299x15 students = 4485</t>
  </si>
  <si>
    <t>FLEMING OYAP</t>
  </si>
  <si>
    <t>TRANS ADVISOR (30 seats, 2 classes)</t>
  </si>
  <si>
    <t>633-PR</t>
  </si>
  <si>
    <t>Durham Skills for Math and Communication-PTG</t>
  </si>
  <si>
    <t>COMM1715 Academic Writing: Stand Out in the Write Way</t>
  </si>
  <si>
    <t>Oshawa-Notre Damey Comm
28 visits for curriculum instruction</t>
  </si>
  <si>
    <t>Notre Dame Comm-Oshawa
class visit to college by bus</t>
  </si>
  <si>
    <t>Austin</t>
  </si>
  <si>
    <t>OLC4O</t>
  </si>
  <si>
    <t>Oshawa-Austin  Comm
28 visits  for curriculum instruction</t>
  </si>
  <si>
    <t>Austin Comm-Oshawa
class visit to college by bus</t>
  </si>
  <si>
    <t>EBH4T</t>
  </si>
  <si>
    <t>Oshawa-Fr Don  Comm
28 visits  for curriculum instruction</t>
  </si>
  <si>
    <t>Fr Don Comm-Oshawa
class visit to college by bus</t>
  </si>
  <si>
    <t>College 4T course added - from TBD to EBH4T.  Change made in EDCS Dec 2.</t>
  </si>
  <si>
    <t>Dunbarton</t>
  </si>
  <si>
    <t>ENG
4C</t>
  </si>
  <si>
    <t>Oshawa- Dunbarton Com 
28 visits curriculum instruction</t>
  </si>
  <si>
    <t>Dunbarton Comm-Oshawa
class visit to college by bus</t>
  </si>
  <si>
    <t>Oshawa- GLRoberts Com 
28 visits curriculum instruction</t>
  </si>
  <si>
    <t>GLRoberts Comm-Oshawa
class visit to college by bus</t>
  </si>
  <si>
    <t>Holy Trinity</t>
  </si>
  <si>
    <t>Oshawa-Holy Trinity Com 
28 visits to HS for curriculum instruction</t>
  </si>
  <si>
    <t>Holy Triinty Comm-Oshawa
class visit to college by bus</t>
  </si>
  <si>
    <t>634-PR</t>
  </si>
  <si>
    <t>Durham Hospitality and Culinary Arts-PTG</t>
  </si>
  <si>
    <t>CGG3O</t>
  </si>
  <si>
    <t>TOUR1201 Intro to Tour + Hospit</t>
  </si>
  <si>
    <t>Oshawa-Notre Dame Hosp
28 visits to HS for curriculum instruction</t>
  </si>
  <si>
    <t>Notre Dame Hosp-Oshawa
class visit to college by bus</t>
  </si>
  <si>
    <t xml:space="preserve">Uxbridge
</t>
  </si>
  <si>
    <t>TFJ4C</t>
  </si>
  <si>
    <t>GLOB1202 Intro to Global Cuisine</t>
  </si>
  <si>
    <t>Oshawa-Uxbridge Glob Cui
28 visits for curriculum instruction</t>
  </si>
  <si>
    <t>Global Cuisine:  $300/student. All consumable food items for cooking the college recipes only.</t>
  </si>
  <si>
    <t>Uxbridge Glob Cuis-Oshawa
class visit to college by bus</t>
  </si>
  <si>
    <t>Kenner-Durham for class visit</t>
  </si>
  <si>
    <t>634-SH</t>
  </si>
  <si>
    <t>Durham SHSM Hospitality and Culinary Arts</t>
  </si>
  <si>
    <t>St Peter</t>
  </si>
  <si>
    <t>TFJ
4C</t>
  </si>
  <si>
    <t>Oshawa-St Peter Glob Cui 
14 visits for curriculum instruction</t>
  </si>
  <si>
    <t>shsm</t>
  </si>
  <si>
    <t>TFF4T</t>
  </si>
  <si>
    <t>Whitby-St Peter Glob Cui 
28 visits for curriculum instruction</t>
  </si>
  <si>
    <t>636-PR</t>
  </si>
  <si>
    <t>Fleming Business Connections-PTG</t>
  </si>
  <si>
    <t>BMI3C</t>
  </si>
  <si>
    <t>MKTG14 Marketing</t>
  </si>
  <si>
    <t xml:space="preserve">Peterb-Sincl Market 2x/week x 14 weeks </t>
  </si>
  <si>
    <t>Sinclair-Peterb  Market-1 class visit to college by bus</t>
  </si>
  <si>
    <t>Sinclair-Peterb  Market-1class visit to college by bus</t>
  </si>
  <si>
    <t>Peterb-TASS Market 2x/week x 14 weeks</t>
  </si>
  <si>
    <t>TASS-Peterb  Market class visit to college by bus</t>
  </si>
  <si>
    <t xml:space="preserve">Peterb-TASS Market 2x/week x 14 weeks </t>
  </si>
  <si>
    <t>St Mary</t>
  </si>
  <si>
    <t xml:space="preserve">Peterb- St Mary Market 2x/week x 14 weeks </t>
  </si>
  <si>
    <t>ST Mary-Peterb  Market class visit to college by bus</t>
  </si>
  <si>
    <t>640-PR</t>
  </si>
  <si>
    <t>Fleming Math for Tech / Trades-PTG</t>
  </si>
  <si>
    <t>MAP4C</t>
  </si>
  <si>
    <t>MATH130 Trade Calculat 1</t>
  </si>
  <si>
    <t xml:space="preserve">Peterb-St Stephe Math n 2x/week x 14 weeks </t>
  </si>
  <si>
    <t>St Stephen-Peterb  Math class visit to college by bus</t>
  </si>
  <si>
    <t xml:space="preserve">Peterb-St Maryr Math n 2x/week x 14 weeks </t>
  </si>
  <si>
    <t>St Mary-Peterb  Math class visit to college by bus</t>
  </si>
  <si>
    <t>C4 Cancelled and being moved to 6.10P, ACCT72 at St. Peter</t>
  </si>
  <si>
    <t>642-A</t>
  </si>
  <si>
    <r>
      <t xml:space="preserve"> Durham NEW PTG  EXPANSION 2022-2023 
</t>
    </r>
    <r>
      <rPr>
        <b/>
        <sz val="8"/>
        <color rgb="FFC00000"/>
        <rFont val="Aptos Narrow"/>
        <family val="2"/>
        <scheme val="minor"/>
      </rPr>
      <t>(3 years. Ends 2024-2025)</t>
    </r>
  </si>
  <si>
    <t>Dwyer</t>
  </si>
  <si>
    <t>Oshawa-Dwyer Comm
28 visits for curriculum instruction</t>
  </si>
  <si>
    <t>Dwyer Comm-Oshawa
class visit to college by bus</t>
  </si>
  <si>
    <t>COMM1100 Communications Foundations</t>
  </si>
  <si>
    <t>Oshawa-Notre Dame Comm 
28 visits for curriculum instruction</t>
  </si>
  <si>
    <t>Notre Dam eComm-Oshawa
class visit to college by bus</t>
  </si>
  <si>
    <t>Change made in high school course code from OLC4O to ENG4C.  Change entered in EDCS.</t>
  </si>
  <si>
    <t>643-PR</t>
  </si>
  <si>
    <t>Durham Busines and IT Management-PTG</t>
  </si>
  <si>
    <t>BDI3C</t>
  </si>
  <si>
    <t>ENTR2200
Starting a Business</t>
  </si>
  <si>
    <t>Oshawa-Dwyer Busin 
28 visits for curriculum instruction</t>
  </si>
  <si>
    <t>Dwyer-Business-Oshawa
class visit to college by bus</t>
  </si>
  <si>
    <t xml:space="preserve">MKTG1100
Marketing </t>
  </si>
  <si>
    <t>Oshawa-Notre Dame HumRes
28 visits for curriculum instruction</t>
  </si>
  <si>
    <t>Pereyma class trip to Durham College</t>
  </si>
  <si>
    <t>Anderson</t>
  </si>
  <si>
    <t>BAF
3M</t>
  </si>
  <si>
    <t>ACCT1100 Accounting 1</t>
  </si>
  <si>
    <t>Oshawa-Anderson Accou 
36 visits for curriculum instruction</t>
  </si>
  <si>
    <t>Anderson Account-Oshawa 
class visit to college by bus</t>
  </si>
  <si>
    <t>Oshawa-Anderson Accou 
36 visits  for curriculum instruction</t>
  </si>
  <si>
    <t>Anderson Account-Oshawa
class visit to college by bus</t>
  </si>
  <si>
    <t>BOH 4M</t>
  </si>
  <si>
    <t>HURM1100
Hum Res 
Mngmt</t>
  </si>
  <si>
    <t>Oshawa-Anders HumRes 
28 visits  for curriculum instruction</t>
  </si>
  <si>
    <t>Anderson HR-Oshawa
class visit to college by bus</t>
  </si>
  <si>
    <t>BOH4M</t>
  </si>
  <si>
    <t>MMGMT1209 Intro to Business Management</t>
  </si>
  <si>
    <t>Oshawa-MaxHeight Busin
28 visits for curriculum instruction</t>
  </si>
  <si>
    <t>Maxwell Height Bus-Oshawa
class visit to college by bus</t>
  </si>
  <si>
    <t xml:space="preserve">BDI
3C
</t>
  </si>
  <si>
    <t>Oshawa-Oneill Busin 
28 visits for curriculum instruction</t>
  </si>
  <si>
    <t>ONeill Bus-Oshawa
class visit to college by bus</t>
  </si>
  <si>
    <t>Oshawa-Oneill Busin 
28 visits to HS for curriculum instruction</t>
  </si>
  <si>
    <t>MKTG1100 Marketing</t>
  </si>
  <si>
    <t>Oshawa-Port Perry Market 
28 visits to HS for curriculum instruction</t>
  </si>
  <si>
    <t>Port Perry Market-Oshawa
class visit to college by bus</t>
  </si>
  <si>
    <t>Oshawa-Holy Trinity Market 
28 visits to HS for curriculum instruction</t>
  </si>
  <si>
    <t>Holy Trinity Market-Oshawa
class visit to college by bus</t>
  </si>
  <si>
    <t>ICS4C</t>
  </si>
  <si>
    <t>Oshawa-St Steph Programm 
28 visits for curriculum instruction</t>
  </si>
  <si>
    <t>St Stephe Programm-Oshawa
class visit to college by bus</t>
  </si>
  <si>
    <t>643-SH</t>
  </si>
  <si>
    <t>Durham SHSM Business and IT Management</t>
  </si>
  <si>
    <t>Oshawa-Port Perry Accoun 
36 visits for curriculum instruction</t>
  </si>
  <si>
    <t>644-PR</t>
  </si>
  <si>
    <t>Durham Re-engagement Program-PTG</t>
  </si>
  <si>
    <t>DASS Oshawa</t>
  </si>
  <si>
    <t>Oshawa-DASS Osh Psych
18 visits for curriculum instruction</t>
  </si>
  <si>
    <t>DASS Osh Psych-Oshawa
class visit to college by bus</t>
  </si>
  <si>
    <t>TXU4T</t>
  </si>
  <si>
    <t>ESMG1104 Manicure + Nail Tech</t>
  </si>
  <si>
    <t>Oshawa-DASS Osh Manic
24 visits for curriculum instruction</t>
  </si>
  <si>
    <t>Manicure: $300/student.  Nail kits to minimize contamination; files, buffers, vinyl gloves, manicure sticks, nail brushes, cuticule remover, base coat, top coat, disinfectent, sterilyzing tray, lacquer, hand soap, acetone for college course only.</t>
  </si>
  <si>
    <t>DASS Osh Manic-Oshawa
class visit to college by bus</t>
  </si>
  <si>
    <t>Oshawa-DASS Osh Stress
18 visits for curriculum instruction</t>
  </si>
  <si>
    <t>DASS Osh StressOshawa
class visit to college by bus</t>
  </si>
  <si>
    <t>DASS Pickering</t>
  </si>
  <si>
    <t>MDIA1101
Fundam's of Video Capt + Edit</t>
  </si>
  <si>
    <t>Oshawa-DASS Pick Stress
18 visits for curriculum instruction</t>
  </si>
  <si>
    <t>DASS Pick Stress-Oshawa
class visit to college by bus</t>
  </si>
  <si>
    <t>Oshawa-DASS Osh Business
18 visits for curriculum instruction</t>
  </si>
  <si>
    <t>DASS Oshawa Business-Oshawa
class visit to college by bus</t>
  </si>
  <si>
    <t>TSK4T</t>
  </si>
  <si>
    <t>CCHT1401 Hand Tools</t>
  </si>
  <si>
    <t>Oshawa-DASS Pick Tools
18 visits for curriculum instruction</t>
  </si>
  <si>
    <t>Hand Tools: $110/student for lumber, nails, sandpaper, glue, safety glasses for college projects</t>
  </si>
  <si>
    <t>DASS Pick Hand Tools-Oshawa class visit to college by bus</t>
  </si>
  <si>
    <t>Oshawa-DASS Pick Manic
24 visits for curriculum instruction</t>
  </si>
  <si>
    <t>DASS Pick Manicure-Oshawa
class visit to college by bus</t>
  </si>
  <si>
    <t>High school course changed from TBD to TXU4T.  Entered in EDCS December 2</t>
  </si>
  <si>
    <t>TLH
4T</t>
  </si>
  <si>
    <t>TFBW1304 Welding</t>
  </si>
  <si>
    <t>Welding: $300/student. Hot rolled steel in a variety of sizes and thicknesses, oxygen, acetylene, argon, nitrogen, carbon dioxide, compressed gasses, liquified propane, and welding gloves for college projects only.</t>
  </si>
  <si>
    <t xml:space="preserve">Bus  for Welding leaves CIS North (at a cost of 625), picks up Clarington (cost of 295)-Whitby 14x for curriculum instruction Total 920  </t>
  </si>
  <si>
    <t>Oshawa-CISNor/Cl Elect
14 visits  for curriculum instruction</t>
  </si>
  <si>
    <t>Basic Electrical:  $150/student. Outlets, receptacles, switches, boxes, wire, electrical tape, connectors, lamp holder, wall plates, and wood to build boxes for students to complete their college electrical projects.</t>
  </si>
  <si>
    <t>CIS North Electrical to Clarington 14x for curriculum instruction</t>
  </si>
  <si>
    <t>Students for Global Cuisine travel with Welding students</t>
  </si>
  <si>
    <t>647-PR</t>
  </si>
  <si>
    <t>Durham Media Arts and Design-PTG</t>
  </si>
  <si>
    <t>DOC</t>
  </si>
  <si>
    <t>ASM
301</t>
  </si>
  <si>
    <t>Oshawa-DOC Photog
28 visits  for curriculum instruction</t>
  </si>
  <si>
    <t>DOC Photogr-Oshawa
class visit to college by bus</t>
  </si>
  <si>
    <t>AWR3M</t>
  </si>
  <si>
    <t>Oshawa-All Saints Video
28 visits  for curriculum instruction</t>
  </si>
  <si>
    <t>All Saints Video-Oshawa
class visit to college by bus</t>
  </si>
  <si>
    <t>TGJ3M</t>
  </si>
  <si>
    <t>Oshawa-Pereyma Photog
28 visits for curriculum instruction</t>
  </si>
  <si>
    <t>Pereyma Photog-Oshawa
class visit to college by bus</t>
  </si>
  <si>
    <t>IDC4O</t>
  </si>
  <si>
    <t>Oshawa-Dunbarton Video
28 visits for curriculum instruction</t>
  </si>
  <si>
    <t>Dunbarton Video-Oshawa
class visit to college by bus</t>
  </si>
  <si>
    <t>C2 - semester change from S2 to S1.  Pre-approval from Janine.</t>
  </si>
  <si>
    <t>AWQ4M</t>
  </si>
  <si>
    <t>Oshawa-Oneill Photog
28 visits for curriculum instruction</t>
  </si>
  <si>
    <t>Oneill Photog class-Oshawa visit to college by bus</t>
  </si>
  <si>
    <t>AWD 4M</t>
  </si>
  <si>
    <t>GNED1417 Brand Experience</t>
  </si>
  <si>
    <t>Oshawa-Bowmanville Typo
28 visits for curriculum instruction</t>
  </si>
  <si>
    <t>Bowmanv Typo-Oshawa
class visit to college by bus</t>
  </si>
  <si>
    <t>ASM
40</t>
  </si>
  <si>
    <t>Oshawa-Holy Trinity Photog
14 visits for curriculum instruction</t>
  </si>
  <si>
    <t>Holy Trinity Photo
class visit to college by bus</t>
  </si>
  <si>
    <t>Oshawa-St Stephen  Photog
28 visits  for curriculum instruction</t>
  </si>
  <si>
    <t>St Stephen Photo-Oshawa
class visit to college by bus</t>
  </si>
  <si>
    <t>648-PR</t>
  </si>
  <si>
    <t>Durham Skilled Trades at SS-PTG</t>
  </si>
  <si>
    <t>Oshawa-All Saints Elec
28 visits for curriculum instruction</t>
  </si>
  <si>
    <t xml:space="preserve">$284/student. This amount reflects start-up costs for DOC electrical for consummable supplies such as outlets, receptacles, switches, boxes, wire, electrical tape, connectors, lamp holder, wall plates, and wood to build boxes for students to complete their college electrical projects. Some of these supplies are reusable and so the misc cost in future will be less. </t>
  </si>
  <si>
    <t>All Saints Elect-Oshawa
class visit to college by bus</t>
  </si>
  <si>
    <t>TTJ
3C</t>
  </si>
  <si>
    <t>Oshawa-Austin Auto 
14 visits curriculum instruction</t>
  </si>
  <si>
    <t xml:space="preserve">Basic Auto: $150/student. Alligator clips, solder, wire, connectors, electrical tape, brake cleaner, butane, WD40, coil brake, tire plugs/patches, glue, shrink tube, fuses, latex gloves, and safety glasses for college course only. </t>
  </si>
  <si>
    <t>Austin Auto-Oshawa
class visit to college by bus</t>
  </si>
  <si>
    <t>TFBC2102 Basic Carpentry</t>
  </si>
  <si>
    <t>Oshawa-Austin Carpen
14 visits for curriculum instruction</t>
  </si>
  <si>
    <t>Basic Carpentry: $300/student. Lumber, nails, screws, glue, construction adhesive, sandpaper, paint, stain, caulking for college projects, insulation, fascia cover (sheds, doghouses, planters).</t>
  </si>
  <si>
    <t>Austin Carpen-Oshawa class visit to college by bus</t>
  </si>
  <si>
    <t>Oshawa-AustinWeld
28 visits for curriculum instruction</t>
  </si>
  <si>
    <t>Austin Weld-Oshawa
class visit to college by bus</t>
  </si>
  <si>
    <t>High school course code changed from TTJ3C to TTJ4C.  Change entered in EDCS Dec 2 2024.</t>
  </si>
  <si>
    <t>TFBP1303
Trade Fund
Plumbing</t>
  </si>
  <si>
    <t>Oshawa-DOC Plumb
28 visits for curriculum instruction</t>
  </si>
  <si>
    <t>DOC Plumb-Oshawa
class visit to college by bus</t>
  </si>
  <si>
    <t>Oshawa-DwyerCarpentry
28 visits for curriculum instruction</t>
  </si>
  <si>
    <t>Dwyer Carpentry-Oshawa
class visit to college by bus</t>
  </si>
  <si>
    <t>Oshawa-Notre Dame Elect
28 visits for curriculum instruction</t>
  </si>
  <si>
    <t>Notre Dame Elect-Oshawa
class visit to college by bus</t>
  </si>
  <si>
    <t>TCJ3C</t>
  </si>
  <si>
    <t>Oshawa-Pereyma Elect
28 visits for curriculum instruction</t>
  </si>
  <si>
    <t>Pereyma Elect-Oshawa
class visit to college by bus</t>
  </si>
  <si>
    <t>Oshawa-Notre Dame Plumb
28 visits for curriculum instruction</t>
  </si>
  <si>
    <t>Plumbing:  $150/student. Copper pipe, pex pipe, pex elbows, pex tee, pex adaptors, crimp rings, solder, glue, acetelyne, and safety glasses required to complete college projects</t>
  </si>
  <si>
    <t>Nore Dame Plumb-Oshawa
class visit to college by bus</t>
  </si>
  <si>
    <t>Oshawa-Ajax Auto
28 visits for curriculum instruction</t>
  </si>
  <si>
    <t>Ajax Auto-Oshawa
class visit to college by bus</t>
  </si>
  <si>
    <t>RENO1101 Wood Framed Construction</t>
  </si>
  <si>
    <t>Oshawa-Ajax Wood Frame
28 visits for curriculum instruction</t>
  </si>
  <si>
    <t>Wood Framed Construction: $300/student. Lumber, sheathing, beams, stair runners, screws, nails,  windows, and doors, and safety glasses for stairs, bridging and bracing, floor, wall, and roof framing projects required to complete the college course.</t>
  </si>
  <si>
    <t>Ajax Wood Frame-Oshawa
class visit to college by bus</t>
  </si>
  <si>
    <t>Henry</t>
  </si>
  <si>
    <t>Oshawa-Henry Wood Frame
28 visits for curriculum instruction</t>
  </si>
  <si>
    <t>Henry Wood Frame-Oshawa
class visit to college by bus</t>
  </si>
  <si>
    <t>Mc Laughlin</t>
  </si>
  <si>
    <t>McLaugh Elect
visits to HS for curriculum instruction</t>
  </si>
  <si>
    <t>McLaughlin Elect-Oshawa
class visit to college by bus</t>
  </si>
  <si>
    <t>C2 - 20 Electrical seats from McLaughlin cancelled to move to 14 new CFS seats in 6.05P in S2 tied to DASS</t>
  </si>
  <si>
    <t>Oshawa-Clarington Elect
14 visits for curriculum instruction</t>
  </si>
  <si>
    <t>Clarington Elec-Oshawa
class visit to college by bus</t>
  </si>
  <si>
    <t>TRG4T</t>
  </si>
  <si>
    <t>Claring HVAC-Oshawa 14 bus trips to the college for curriculum instruction</t>
  </si>
  <si>
    <t>TMJ4E</t>
  </si>
  <si>
    <t>MANF1131 Manufacturing Sciences</t>
  </si>
  <si>
    <t>Courtice Manuf Sci-Oshawa
28 visits to HS for curriculum instruction</t>
  </si>
  <si>
    <t xml:space="preserve">Manufacturing Sciences: $100/student. Aluminum flat and round bar, cold rolled steel flat bar, and safety glasses for college drilling, lathe, and milling projects </t>
  </si>
  <si>
    <t>Courtice Manuf-Oshawa
class visit to college by bus</t>
  </si>
  <si>
    <t>C2 - S1 to S2.</t>
  </si>
  <si>
    <t>Oshawa-Holy Trinity Elect
14 visits for curriculum instruction</t>
  </si>
  <si>
    <t>Holy Trinity Elect-Oshawa class visit to college by bus</t>
  </si>
  <si>
    <t>Oshawa-St Mary Elect
14 visits for curriculum instruction</t>
  </si>
  <si>
    <t>St MaryPVN Elec-Oshawa
class visit to college by bus</t>
  </si>
  <si>
    <t>TCJ
4C</t>
  </si>
  <si>
    <t>Oshawa-St Mary Plumb
14 visits for curriculum instruction</t>
  </si>
  <si>
    <t>St MaryPVN Plumb-Oshawa
class visit to college by bus</t>
  </si>
  <si>
    <t>Oshawa-St Stephen Weld
14 visits for curriculum instruction</t>
  </si>
  <si>
    <t>St Stephen Weld-Oshawa
class visit to college by bus</t>
  </si>
  <si>
    <t>C2 - St Stephen's Welding and HVAC now in semester 1.</t>
  </si>
  <si>
    <t>HVMF 1401 HVAC-SMF</t>
  </si>
  <si>
    <t>Oshawa-St Stephen HVAC
14 visits for curriculum instruction</t>
  </si>
  <si>
    <t xml:space="preserve">HVAV-SMF: $150/student. Hot rolled galvanized steel sheets, S Cleats, polyurethane palm coated gloves, and safety glasses for college duct building projects. </t>
  </si>
  <si>
    <t>ST Stephen HVAC-Oshawa
class visit to college by bus</t>
  </si>
  <si>
    <t>St Thom
Aquin</t>
  </si>
  <si>
    <t>Oshawa-ST Aquin Welding
28 visits for curriculum instruction</t>
  </si>
  <si>
    <t>STA Welding-Oshawa
class visit to college by bus</t>
  </si>
  <si>
    <t>648-SH</t>
  </si>
  <si>
    <t>Durham SHSM Skilled Trades at the SS</t>
  </si>
  <si>
    <t>Oshawa-McLaugh Auto
28 visits for curriculum instruction</t>
  </si>
  <si>
    <t>Pickering HS</t>
  </si>
  <si>
    <t>Oshawa-Pickering Auto
28 visits for curriculum instruction</t>
  </si>
  <si>
    <t>651-PR</t>
  </si>
  <si>
    <t>Durham Aesthetics-PTG</t>
  </si>
  <si>
    <t>IDC3O</t>
  </si>
  <si>
    <t>Oshawa-DOC Makeup
28 visits for curriculum instruction</t>
  </si>
  <si>
    <t>Makeup:  $300/student for makeup kits to minimize contamination for the college curriculum which include: makeup, lashes, foundation, brushes, sponges, swabs, cotton pads, cleansers, disinfectants, lotions, and bags to store makeup.</t>
  </si>
  <si>
    <t>DOC Makeup-Oshawa
class visit to college by bus</t>
  </si>
  <si>
    <t>Change in hours from 42 to 56 for the Makeup course. H.S. course changes from TXJ3E to IDC3O.  Change entered Dec 2.</t>
  </si>
  <si>
    <t>TXJ3E</t>
  </si>
  <si>
    <t>Oshawa-Dwyer Makeup
28 visits for curriculum instruction</t>
  </si>
  <si>
    <t>Dwyer Makeup-Oshawa
class visit to college by bus</t>
  </si>
  <si>
    <t>Change in hours from 42 to 56 for the Makeup course. Change entered Dec 2.</t>
  </si>
  <si>
    <t>Oshawa-Pereyma Makeup
28 visits for curriculum instruction</t>
  </si>
  <si>
    <t>Pereyma Makeup-Oshawa
class visit to college by bus</t>
  </si>
  <si>
    <t>C2 - changed in high school course code to IDC4O</t>
  </si>
  <si>
    <t>GNED1440 Feminine Beauty</t>
  </si>
  <si>
    <t>Oshawa-GLRob Fem Beau
28 visits for curriculum instruction</t>
  </si>
  <si>
    <t>GLR Fem Beauty-Oshawa
class visit to college by bus</t>
  </si>
  <si>
    <t>Oshawa-GLRoberts  Makeup
28 visits for curriculum instruction</t>
  </si>
  <si>
    <t>GLR Makeup-Oshawa
class visit to college by bus</t>
  </si>
  <si>
    <t>Oshawa-Eastdale Manicure
18 visits for curriculum instruction</t>
  </si>
  <si>
    <t>Eastdale Manic-Oshawa
class visit to college by bus</t>
  </si>
  <si>
    <t>Oshawa-Clarington Manicure
14 visits for curriculum instruction</t>
  </si>
  <si>
    <t>Clarington Manicure-Oshawa
class visit to college by bus</t>
  </si>
  <si>
    <t xml:space="preserve">C2 -  changed high school course code to TXJ3E </t>
  </si>
  <si>
    <t>Oshawa-Holy Trinity Makeup
28 visits for curriculum instruction</t>
  </si>
  <si>
    <t>Holy Trinity Makeup-Oshawa
class visit to college by bus</t>
  </si>
  <si>
    <t>652-A</t>
  </si>
  <si>
    <r>
      <t xml:space="preserve">Fleming 22-23 NEW PTG
</t>
    </r>
    <r>
      <rPr>
        <b/>
        <sz val="8"/>
        <color rgb="FFC00000"/>
        <rFont val="Aptos Narrow"/>
        <family val="2"/>
        <scheme val="minor"/>
      </rPr>
      <t>(3 years. Ends 2024/25)</t>
    </r>
  </si>
  <si>
    <t>Holy CROSS-Peterb  Plumb
21 bus trips to the college for curriculum instruction</t>
  </si>
  <si>
    <t xml:space="preserve">C2 - changed 14 trips to 21 trips 
</t>
  </si>
  <si>
    <t>652-B</t>
  </si>
  <si>
    <r>
      <t xml:space="preserve">Fleming 23-24 NEW TECH
</t>
    </r>
    <r>
      <rPr>
        <b/>
        <sz val="8"/>
        <color rgb="FFC00000"/>
        <rFont val="Aptos Narrow"/>
        <family val="2"/>
        <scheme val="minor"/>
      </rPr>
      <t>(2 years. Ends 2024/25)</t>
    </r>
    <r>
      <rPr>
        <sz val="8"/>
        <rFont val="Aptos Narrow"/>
        <family val="2"/>
        <scheme val="minor"/>
      </rPr>
      <t xml:space="preserve">
</t>
    </r>
  </si>
  <si>
    <t>Brock-Peterb  Welding 
15 instructional visits to campus</t>
  </si>
  <si>
    <t>PVN-Peterb  All Welding 
15 instructional visits to campus</t>
  </si>
  <si>
    <t>652-PR</t>
  </si>
  <si>
    <t xml:space="preserve">Peterb-DASS Osh Carp
2x/week for 7 weeks </t>
  </si>
  <si>
    <t>Intro to Carpentry Skills: $310/student for consummables for college projects include plywood, knotty pine, nails, finishing nails, carpenters glue</t>
  </si>
  <si>
    <t>DASS Osh-Peterb  Carp-Sem 1  class visit to college by bus</t>
  </si>
  <si>
    <t>DASS Osh-Peterb  CarpSem2  class visit to college by bus</t>
  </si>
  <si>
    <t>TCC3E</t>
  </si>
  <si>
    <t xml:space="preserve">Peterbor-Port Perry Piping
2x/week for 14 weeks </t>
  </si>
  <si>
    <t xml:space="preserve">Applied Tools and Piping:  $235/student for college curriculum projects consumables that include a variety of copper pipe, elbows, tees and couplings, crimp rings, nipples, acid solvent and brushes, solder,  solder paste, rags, grit cloths, pipe tape, cement, propane cylinders </t>
  </si>
  <si>
    <t>Port Perry-Peterb  App Tools class visit to college by bus</t>
  </si>
  <si>
    <t>TCJ3E</t>
  </si>
  <si>
    <t xml:space="preserve">Peterb-Courtic-Elec
1x/week x 14 weeks </t>
  </si>
  <si>
    <t>Courti-Peterb  ELCT class visit to college by bus</t>
  </si>
  <si>
    <t>Peterb-Courtice Elect
1x/week x 14 weeks</t>
  </si>
  <si>
    <t xml:space="preserve">Peterb-Kenner ELCT
2x/week x 14 weeks </t>
  </si>
  <si>
    <t>Kenner-Peterb Elect
14 trips to campus for curriculum instruciton</t>
  </si>
  <si>
    <t xml:space="preserve">Peterb-TASS ELCT
2x/week x 14 weeks </t>
  </si>
  <si>
    <t>TASSr-Peterb Elect
14 trips to campus for curriculum instruciton</t>
  </si>
  <si>
    <t>Peterb-Crestwood ELCT
2x/week x 14 weeks</t>
  </si>
  <si>
    <t>Crestwood-Peterb
  class visit to college by bus</t>
  </si>
  <si>
    <t>Holy Cross-Peterb Piping
21 trips to campus for curriculum instruciton</t>
  </si>
  <si>
    <t>Holy Cross-Peterb   Piping
21 trips to campus for curriculum instruciton</t>
  </si>
  <si>
    <t>Holy Cross-Peterb  Weld
14 trips to campus for curriculum instruciton</t>
  </si>
  <si>
    <t>St Peter-Peterb  Weld
14 trips to campus for curriculum instruciton</t>
  </si>
  <si>
    <t>St Peter-Peterb  Elect
21 trips to campus for curriculum instruciton</t>
  </si>
  <si>
    <t xml:space="preserve">C3 - Request is to switch this course from a CDC at Fleming to a CDS at St. Peter due to a lack of space at the college campus.  </t>
  </si>
  <si>
    <t>Pterb-STA Elect 1x/week x  14 weeks</t>
  </si>
  <si>
    <t>STA-Peterb  Electrical class visit to college by bus</t>
  </si>
  <si>
    <t>Halib Highlands 9 trips for CDC class to Fleming College</t>
  </si>
  <si>
    <t>C3 - A new request.  Seats and funding coming from cancelled TSM4T CDC dual credit at Halib. Highlands in 628PR</t>
  </si>
  <si>
    <t>Fenelon Falls</t>
  </si>
  <si>
    <t xml:space="preserve">Peterb-FFSS ELECT
2x/week x 14 weeks </t>
  </si>
  <si>
    <t>FFSS to Peterb  Elect class visit to college by bus</t>
  </si>
  <si>
    <t>TSE4T</t>
  </si>
  <si>
    <t>TLD-Lindsay Carpe: a combination of  buses and taxis. Typically students are coming from 3-5 HS locations to one college location. This is an estimate based on previous costs. To be clarified once known.</t>
  </si>
  <si>
    <t>Peterb-LCVI Elect  1x/week x 14 weeks</t>
  </si>
  <si>
    <t>Weldon-Peterb  Elect class visit to college by bus</t>
  </si>
  <si>
    <t>TLD-Peterb Mech Syst : a combination of  buses and taxis. Typically students are coming from 3-5 HS locations to one college location. This is an estimate based on previous costs. To be clarified once known.</t>
  </si>
  <si>
    <t>TLD-Peterb Carp: a combination of buses and taxis. Typically students are coming from 3-5 HS locations to one college location. This is an estimate based on previous costs. To be clarified once known.</t>
  </si>
  <si>
    <t>C2 - TLD MECH 416 moved to semester 2.</t>
  </si>
  <si>
    <t>TLD-Peterb Elect: a combination of  buses and taxis. Typically students are coming from 3-5 HS locations to one college location. This is an estimate based on previous costs. To be clarified once known.</t>
  </si>
  <si>
    <t>Milliken Mills</t>
  </si>
  <si>
    <t>Milliken Mills class to Fleming for CDC Piping</t>
  </si>
  <si>
    <t>C3 - This dual credit is being moved to 612PR at Brock HS for Makeup Artistry</t>
  </si>
  <si>
    <t>653-D</t>
  </si>
  <si>
    <t>Fleming College ADC</t>
  </si>
  <si>
    <t>Bus passes 4 months x 65/month</t>
  </si>
  <si>
    <t>C2 - KPR bus tickets not approved.  Re-apply for bus tickets ($1512).  Re-insert cost per trip of $3. Pre-approval from WH. Entered in EDCS Dec 2.</t>
  </si>
  <si>
    <t>Based on 18 students and 1 class</t>
  </si>
  <si>
    <t>As per SCWI direction, transition supports of 4095 removed.</t>
  </si>
  <si>
    <t>TMH4T</t>
  </si>
  <si>
    <t>GEOL8 Environmental Drilling</t>
  </si>
  <si>
    <t>TLD-Lindsay Drilling : a combination of  buses and taxis. Typically students are coming from 3-5 HS locations to one college location. This is an estimate based on previous costs. To be clarified once known.</t>
  </si>
  <si>
    <t>654-A</t>
  </si>
  <si>
    <r>
      <t xml:space="preserve">Fleming Summer School 
22-23 NEW PTG
</t>
    </r>
    <r>
      <rPr>
        <b/>
        <sz val="8"/>
        <color rgb="FFC00000"/>
        <rFont val="Aptos Narrow"/>
        <family val="2"/>
        <scheme val="minor"/>
      </rPr>
      <t>(3 years. Ends 2024/25)</t>
    </r>
  </si>
  <si>
    <t>TASS-Peterb  welding
9 x 149 trips to the college for curriculum instruction</t>
  </si>
  <si>
    <r>
      <rPr>
        <b/>
        <sz val="8"/>
        <color rgb="FFFF0000"/>
        <rFont val="Aptos Narrow"/>
        <family val="2"/>
        <scheme val="minor"/>
      </rPr>
      <t>REAPPLY AT A LATER DATE</t>
    </r>
    <r>
      <rPr>
        <sz val="8"/>
        <color theme="1"/>
        <rFont val="Aptos Narrow"/>
        <family val="2"/>
        <scheme val="minor"/>
      </rPr>
      <t xml:space="preserve">  Cost of dual credit teacher=$44.15 hourly rate X 110 hours = $4865.50 plus 10% benefits = $5342.15 per teacher</t>
    </r>
  </si>
  <si>
    <t>TASS Makeup-Peterb 9 bus trips to campus for instruction</t>
  </si>
  <si>
    <t>Peterb-Bowmanville Carpentry
2x/week x 14 weeks + 1 orientation</t>
  </si>
  <si>
    <t>655-A</t>
  </si>
  <si>
    <r>
      <t xml:space="preserve">Loyalist Summer School 22-23 NEW PTG
</t>
    </r>
    <r>
      <rPr>
        <b/>
        <sz val="8"/>
        <color rgb="FFC00000"/>
        <rFont val="Aptos Narrow"/>
        <family val="2"/>
        <scheme val="minor"/>
      </rPr>
      <t>(3 years. Ends 2024/25)</t>
    </r>
  </si>
  <si>
    <t>TKJ4T</t>
  </si>
  <si>
    <t>CULN1005 Culinary Techniques 1</t>
  </si>
  <si>
    <t>16 faculty visits to the HS</t>
  </si>
  <si>
    <t>200/seat All consumable food items for cooking plus the cost of flammable-proof aprons and pillbox caps for sanitation.</t>
  </si>
  <si>
    <t>Coburg to Loyalist class visit</t>
  </si>
  <si>
    <t>656-A</t>
  </si>
  <si>
    <r>
      <t xml:space="preserve">Durham Summer School 
22-23 NEW PTG
</t>
    </r>
    <r>
      <rPr>
        <b/>
        <sz val="8"/>
        <color rgb="FFC00000"/>
        <rFont val="Aptos Narrow"/>
        <family val="2"/>
        <scheme val="minor"/>
      </rPr>
      <t>(3 years. Ends 2024/25)</t>
    </r>
  </si>
  <si>
    <r>
      <rPr>
        <b/>
        <sz val="8"/>
        <color rgb="FFFF0000"/>
        <rFont val="Aptos Narrow"/>
        <family val="2"/>
        <scheme val="minor"/>
      </rPr>
      <t>APPLY AT A LATER DATE</t>
    </r>
    <r>
      <rPr>
        <sz val="8"/>
        <color theme="1"/>
        <rFont val="Aptos Narrow"/>
        <family val="2"/>
        <scheme val="minor"/>
      </rPr>
      <t xml:space="preserve">  Cost of dual credit teacher=$44.15 hourly rate X 110 hours = $4865.50 plus 10% benefits = $5342.15 per teacher</t>
    </r>
  </si>
  <si>
    <t>658-PR</t>
  </si>
  <si>
    <t>Durham Summer SWAC</t>
  </si>
  <si>
    <t>Cost of bus Pass for each student</t>
  </si>
  <si>
    <t>661-D</t>
  </si>
  <si>
    <t>Durham Pathways via Adult Dual Credits</t>
  </si>
  <si>
    <t>Arch AM</t>
  </si>
  <si>
    <t>Bus tickets @3.35 x 36 trips per student</t>
  </si>
  <si>
    <t>PHI4T</t>
  </si>
  <si>
    <t>PSYC1608 Child Development</t>
  </si>
  <si>
    <t>CON ED</t>
  </si>
  <si>
    <t>BOG4E</t>
  </si>
  <si>
    <t>SCMT110 Supply Chain Management</t>
  </si>
  <si>
    <t>As per SCWI direction, transition supports of 3895 removed.</t>
  </si>
  <si>
    <t>Based on 30 students and 2 classes</t>
  </si>
  <si>
    <t>As per SCWI direction, transition supports of 6990 removed.</t>
  </si>
  <si>
    <t>661-PR</t>
  </si>
  <si>
    <t>Durham College-Under 21</t>
  </si>
  <si>
    <t>Bus tickets at 3.35 per single trip</t>
  </si>
  <si>
    <t>PPA4T</t>
  </si>
  <si>
    <t>ADMH1301 Addictions and Mental Health</t>
  </si>
  <si>
    <t>662-D</t>
  </si>
  <si>
    <t>Durham College ADC with DDSB</t>
  </si>
  <si>
    <t>Bus tickets @3.35 x 32 trips per student</t>
  </si>
  <si>
    <t>112.5 hrs x $44.44 /hr = 4999.50  PLUS MERCS @ $4,999.40  x 10.47% =$  523.44  for a total of $5522.94</t>
  </si>
  <si>
    <t>662-AD</t>
  </si>
  <si>
    <t>Should be $85112</t>
  </si>
  <si>
    <t>TSQ4T</t>
  </si>
  <si>
    <t>112.5 hrs x $44.44 /hr = 4999.50  PLUS MERCS @ $4,999.40  x 10.47% =$  523.44  for a total of $5522.95</t>
  </si>
  <si>
    <t>Based on 16 students and 1 classes</t>
  </si>
  <si>
    <t>As per SCWI direction, transition supports of 3695 removed.</t>
  </si>
  <si>
    <t>Based on 36 students and 2 classes</t>
  </si>
  <si>
    <t>As per SCWI direction, transition supports of 8190 removed.</t>
  </si>
  <si>
    <t>663-D</t>
  </si>
  <si>
    <t>Durham College ADC with DCDSB</t>
  </si>
  <si>
    <t>663-AD</t>
  </si>
  <si>
    <t>C2 - S2 CDC dual credit to Global Cuisine from Carpentry</t>
  </si>
  <si>
    <t>663-P</t>
  </si>
  <si>
    <t>Durham College ADC with DCDSB-Under 21</t>
  </si>
  <si>
    <t>TOTALS</t>
  </si>
  <si>
    <t>difference-Cycle 1B less Cycle 2</t>
  </si>
  <si>
    <t>2023-2024 CYCLE 6 FINAL APPROVALS</t>
  </si>
  <si>
    <t>Initial Approvals: as of 20223-2024 cycle 3 approvals</t>
  </si>
  <si>
    <t>Cycle 1A Approvals</t>
  </si>
  <si>
    <t xml:space="preserve">Cycle 1B Approvals </t>
  </si>
  <si>
    <t>Cycle 2 Approvals</t>
  </si>
  <si>
    <t>Difference</t>
  </si>
  <si>
    <t>Cycle 3 Approvals</t>
  </si>
  <si>
    <t>Cycle 4 Approvals</t>
  </si>
  <si>
    <t>Cycle 5 Approvals</t>
  </si>
  <si>
    <t>Cycle 6 Approvals</t>
  </si>
  <si>
    <t>C5 - Change HS course code for Austin from TCJ4C to TCJ3C.  Entered in EDCS.</t>
  </si>
  <si>
    <t>BUSN61 New Ventures</t>
  </si>
  <si>
    <t>HLTH1310 Into. To Health and Wellness Promotion</t>
  </si>
  <si>
    <t>C5 - Change in high school course code from TXJ4E to 3E. C3 - This new ask is coming from a cancelled PAI3O dual credit at JCR.</t>
  </si>
  <si>
    <t>A new request for C5.  Funds requested to come from additional SCWI money that is available. Wrap-around supports totally $4495 have also been requested. Entered in EDCS.</t>
  </si>
  <si>
    <t>14 trips from Bowmanville to Whitby campus</t>
  </si>
  <si>
    <t>A new request for C5.  Funds requested to come from additional SCWI money that is available. Teacher Misc. of $4950 has been requested. Bus and bus pases needed. Extra bus passes and teacher Misc. entered in Board Misc. cell. Entered in EDCS.</t>
  </si>
  <si>
    <t>COSC11001 Intro to Programming</t>
  </si>
  <si>
    <t>4495 are for wrap-around supports</t>
  </si>
  <si>
    <t>WRAP AROUND 
SEM 2/Summer</t>
  </si>
  <si>
    <t>Total</t>
  </si>
  <si>
    <t>New ask in C6.  Pre-approval from Janine on Ap22.</t>
  </si>
  <si>
    <t>9 bus trips to campus for instruction and monitoring</t>
  </si>
  <si>
    <t>Project #</t>
  </si>
  <si>
    <t xml:space="preserve">
Name of Forum/Activity</t>
  </si>
  <si>
    <t xml:space="preserve">Benchmark </t>
  </si>
  <si>
    <t>Teacher Release</t>
  </si>
  <si>
    <t xml:space="preserve">Transportation </t>
  </si>
  <si>
    <t xml:space="preserve">Miscellaneous 
</t>
  </si>
  <si>
    <t>Total Approved Funding</t>
  </si>
  <si>
    <t>Durham Adult Dual Credit Pathways</t>
  </si>
  <si>
    <t>Durham Building Connections with Intermediate Students</t>
  </si>
  <si>
    <t>Durham C + DCDSB Trades/Tech Camps for 7/8</t>
  </si>
  <si>
    <t>Durham Taste of College Programs</t>
  </si>
  <si>
    <t>Durham Annual Dual Credit Forum</t>
  </si>
  <si>
    <t>Fleming Building Connections with CICE Students and Parents</t>
  </si>
  <si>
    <t>Fleming Building Connections with Intermediate Students</t>
  </si>
  <si>
    <t>Fleming Dual Credit Teacher Forums (Fall and Winter)</t>
  </si>
  <si>
    <t>Fleming Taste of College Programs</t>
  </si>
  <si>
    <t>Fleming + KPR Skilled Trades for Grade 8 Female-Identifying Students</t>
  </si>
  <si>
    <t>KPR - Fleming Skilled Trades Camp Grades 7/8</t>
  </si>
  <si>
    <t>Loyalist Building Connections with Intermediate Students</t>
  </si>
  <si>
    <t>Loyalist Dual Credit Teacher Forum (Fall and Winter)</t>
  </si>
  <si>
    <t>Loyalist Taste of College Forum</t>
  </si>
  <si>
    <t>PVNC + Fleming Gr7/8 Skilled Trades/Tech Day Camps</t>
  </si>
  <si>
    <t>TLD Discovering Pathways, Skilled Trades and College</t>
  </si>
  <si>
    <t>Forums / Activities by Partner</t>
  </si>
  <si>
    <t>APPROVED</t>
  </si>
  <si>
    <t>DURHAM COLLEGE TOTALS</t>
  </si>
  <si>
    <t>FLEMING COLLEGE TOTALS</t>
  </si>
  <si>
    <t>LOYALIST COLLEGE TOTALS</t>
  </si>
  <si>
    <t>KPR TOTALS</t>
  </si>
  <si>
    <t>PVNC TOTALS</t>
  </si>
  <si>
    <t>TLD TOTALS</t>
  </si>
  <si>
    <t xml:space="preserve">Totals </t>
  </si>
  <si>
    <t>CYCLE 6:  FORUMS AND ACTIVITIES</t>
  </si>
  <si>
    <t>Funding removed to 0 in C6</t>
  </si>
  <si>
    <t>C6 Reduced OLC at Dwyer from 20 to 12.  Seats moving to Pereyma BMI and PAF. Change made in high school course code from ENG4C to OLC4O.  Change entered in EDCS Dec 2</t>
  </si>
  <si>
    <t>C6 Four seats added from reduced OLC at Dwyer in 642A</t>
  </si>
  <si>
    <t>C6 Four seats added from reduced OLC4O at Dwyer. ND BOH cancelled due to teacher change.  Course moving to Pereyma BMI3C (MKTG1100).  Slight decrease in faculty travel of $212.</t>
  </si>
  <si>
    <t>C6 Seats reduced from 17 to 9 to reflect enrolment.  Seats to 626S for Port Perry TTJ.</t>
  </si>
  <si>
    <t>C6 8 seats added.  Coming from Ajax TTJ4C in 648P.</t>
  </si>
  <si>
    <t xml:space="preserve">C6 Seats reduced from 15 to 8.  Going to Eastdale TPJ4M in 626S. C2 - Changed college course from Stress, Wellness and Nutrition to Fund. Of Video Capture and Editing in S2.  </t>
  </si>
  <si>
    <t>C6 7 seats added.  Coming from 644P, Pickering DASS MDIA seat reduction of 7.</t>
  </si>
  <si>
    <t>C6 Four seats added.  From cancelled ADC activity.</t>
  </si>
  <si>
    <t>C6 Five seats added to reflect enrolment. From cancelled ADC activity.</t>
  </si>
  <si>
    <t>C6 Fleming cancelling this class.  Funding for 17 seats moving to other courses.</t>
  </si>
  <si>
    <t xml:space="preserve">C6 - 5 seats beuing added to TLD CRPT22 in S1. C2 - TLD Carpentry moved to semester 1 </t>
  </si>
  <si>
    <t>C6 - Adding 4 seats from cancelled LCVI dual credit. These transportation comments and costs may need to be clarified.</t>
  </si>
  <si>
    <t xml:space="preserve">C6 - 8 seats added from cancelled F and A, LCVI in 652. C2 - HSTL14 not ready for dual credit delivery.  Changed back to COSM9 until new course rerady. </t>
  </si>
  <si>
    <t>C6 - 8 Seats added from cancelled FandA and cancelled LCVI. These transportation comments and costs may need to be clarified.</t>
  </si>
  <si>
    <t>C6 14 seats added from cancelled F and 8, cancelled LCVI. These transportation comments and costs may need to be clarified.</t>
  </si>
  <si>
    <t>C6 - 4 seats added from cancelled F and 8 and LCVI course. These transportation comments and costs may need to be clarified.</t>
  </si>
  <si>
    <t>C6 Cancel and move to 616P.  Being changed from a SWAC to a CDC.</t>
  </si>
  <si>
    <t>DDSB Classroom costs sem 2</t>
  </si>
  <si>
    <t xml:space="preserve">S2 PVNC
</t>
  </si>
  <si>
    <t>Based on 17  students  and 1 class for PVNC</t>
  </si>
  <si>
    <t>C6 - Only one class needed for PVNC. Two classroioms needed - one for PVNC, one for DDSB.  Total number of students now 32 - 17 PVNC, 15 DDSB (Brock)</t>
  </si>
  <si>
    <t>C6 - Wrap-around reduced to 17 for PVNC as DDSB classes cancelled.</t>
  </si>
  <si>
    <t>C6 New dual credit.  Was a SWAC in 606, now a CDC in 616</t>
  </si>
  <si>
    <t>C6 Add 8 seats from other reductions. C5 Fleming to change college course from ACCT72 to BUSN61 (New Ventures). Pre-approval granted. Entered in EDCS. C4 New request coming from 6.40P, St. Peter MATH130, 17 seats in S2</t>
  </si>
  <si>
    <t>C6 Add 9 seats from other reductions.</t>
  </si>
  <si>
    <t>C6 Add 7 seats for balancing.</t>
  </si>
  <si>
    <t>C6 Added 4 seats</t>
  </si>
  <si>
    <t>C6 Added 5 seats</t>
  </si>
  <si>
    <t>C6 0- Reduction from 25 to 16 seats C2 - KPR Electrical 149 changing to MECH201.</t>
  </si>
  <si>
    <t>C6 Reduction from 17 to 12 seats</t>
  </si>
  <si>
    <t xml:space="preserve">C6 Added 8 seats </t>
  </si>
  <si>
    <t>C6 Reduced by 5 seats</t>
  </si>
  <si>
    <t>C6 Reduced from 17 to 7</t>
  </si>
  <si>
    <t>C6 Add 9 seats.</t>
  </si>
  <si>
    <t>C6 Seat reduction from 18 to 10.</t>
  </si>
  <si>
    <t>C6  Three seats added. These transportation comments and costs may need to be clarified.</t>
  </si>
  <si>
    <t>C6 Bus from 149 to 296.</t>
  </si>
  <si>
    <t>C6 Reduce by 3 and move to COMP1025</t>
  </si>
  <si>
    <t xml:space="preserve">C6 Increase by 3 from MECH1101. C3- Loyalist made three changes.  A seat reduction of 6 seats for St. Mary's TGJ4M.  5 seats then added to TEJ4M at CCI.  One seat added to St. Mary's TCJ4C at St. Mary's in 604PR.  Entered in EDCS. C2 - College course change at Loyalist from DIGP1016 to DIGP1019.  </t>
  </si>
  <si>
    <t>2024-2025 CYCLE 6 APPROVALS</t>
  </si>
  <si>
    <t xml:space="preserve">
2024-2025
CYCLE 6 APPROVALS</t>
  </si>
  <si>
    <t>OYAP Misc. Worksheet</t>
  </si>
  <si>
    <t>Cook</t>
  </si>
  <si>
    <t>Weld</t>
  </si>
  <si>
    <t>Elec</t>
  </si>
  <si>
    <t>IMM</t>
  </si>
  <si>
    <t>DDSB</t>
  </si>
  <si>
    <t>DCDSB</t>
  </si>
  <si>
    <t>PVNC</t>
  </si>
  <si>
    <t>Seats</t>
  </si>
  <si>
    <t xml:space="preserve">Total Misc. </t>
  </si>
  <si>
    <t>PARTNER</t>
  </si>
  <si>
    <t xml:space="preserve">
 (# of seats + funding)</t>
  </si>
  <si>
    <t>Forum / Activity Costs</t>
  </si>
  <si>
    <r>
      <rPr>
        <b/>
        <i/>
        <sz val="11"/>
        <color rgb="FFFF0000"/>
        <rFont val="Calibri"/>
        <family val="2"/>
      </rPr>
      <t>Estimated</t>
    </r>
    <r>
      <rPr>
        <b/>
        <sz val="11"/>
        <color rgb="FF000000"/>
        <rFont val="Calibri"/>
        <family val="2"/>
      </rPr>
      <t xml:space="preserve"> Admin Costs (based on 2023-2024)</t>
    </r>
  </si>
  <si>
    <r>
      <rPr>
        <b/>
        <i/>
        <sz val="11"/>
        <color rgb="FFFF0000"/>
        <rFont val="Aptos Narrow"/>
        <family val="2"/>
        <scheme val="minor"/>
      </rPr>
      <t>Estimated</t>
    </r>
    <r>
      <rPr>
        <b/>
        <sz val="11"/>
        <color theme="1"/>
        <rFont val="Aptos Narrow"/>
        <family val="2"/>
        <scheme val="minor"/>
      </rPr>
      <t xml:space="preserve"> Funding by Partner</t>
    </r>
  </si>
  <si>
    <t>NOTES</t>
  </si>
  <si>
    <t>OTHER</t>
  </si>
  <si>
    <t>Advisor funding, OYAP transp and misc-not attached to boards</t>
  </si>
  <si>
    <t>BOARD TOTALS</t>
  </si>
  <si>
    <t>DURHAM COL</t>
  </si>
  <si>
    <t>FLEMING COL</t>
  </si>
  <si>
    <t>LOYALIST COL</t>
  </si>
  <si>
    <t xml:space="preserve">OTHER </t>
  </si>
  <si>
    <t>Non College TDA-OYAP</t>
  </si>
  <si>
    <t>COLLEGE TOTALS</t>
  </si>
  <si>
    <t>ELRPT TOTALS</t>
  </si>
  <si>
    <t xml:space="preserve">2024-2025 CYCLE 6 APPROVALS
PARTNER SUMMARY 
</t>
  </si>
  <si>
    <t>631D</t>
  </si>
  <si>
    <t>631F</t>
  </si>
  <si>
    <t>Carpentry</t>
  </si>
  <si>
    <t>Electrical</t>
  </si>
  <si>
    <t>Total Misc.</t>
  </si>
  <si>
    <t>Totals</t>
  </si>
  <si>
    <r>
      <t>TOT</t>
    </r>
    <r>
      <rPr>
        <b/>
        <sz val="8"/>
        <color rgb="FF000000"/>
        <rFont val="Aptos Narrow"/>
        <family val="2"/>
        <scheme val="minor"/>
      </rPr>
      <t xml:space="preserve">
Seats</t>
    </r>
  </si>
  <si>
    <t>Who Claims</t>
  </si>
  <si>
    <t>Loyalist</t>
  </si>
  <si>
    <t>Durham College</t>
  </si>
  <si>
    <t>Fleming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</si>
</sst>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0_ ;\-#,##0\ "/>
  </numFmts>
  <fonts count="68" x14ac:knownFonts="1">
    <font>
      <sz val="12"/>
      <color theme="1"/>
      <name val="Aptos Narrow"/>
      <family val="2"/>
      <scheme val="minor"/>
    </font>
    <font>
      <sz val="12"/>
      <color theme="1"/>
      <name val="Aptos Narrow"/>
      <family val="2"/>
      <scheme val="minor"/>
    </font>
    <font>
      <sz val="12"/>
      <color rgb="FF9C0006"/>
      <name val="Aptos Narrow"/>
      <family val="2"/>
      <scheme val="minor"/>
    </font>
    <font>
      <b/>
      <sz val="12"/>
      <color theme="1"/>
      <name val="Aptos Narrow"/>
      <family val="2"/>
      <scheme val="minor"/>
    </font>
    <font>
      <b/>
      <sz val="8"/>
      <color theme="0"/>
      <name val="Aptos Narrow"/>
      <family val="2"/>
      <scheme val="minor"/>
    </font>
    <font>
      <b/>
      <sz val="12"/>
      <color rgb="FFFF0000"/>
      <name val="Aptos Narrow"/>
      <family val="2"/>
      <scheme val="minor"/>
    </font>
    <font>
      <b/>
      <sz val="9"/>
      <name val="Aptos Narrow"/>
      <family val="2"/>
      <scheme val="minor"/>
    </font>
    <font>
      <b/>
      <sz val="8"/>
      <name val="Aptos Narrow"/>
      <family val="2"/>
      <scheme val="minor"/>
    </font>
    <font>
      <b/>
      <sz val="8"/>
      <color theme="1"/>
      <name val="Aptos Narrow"/>
      <family val="2"/>
      <scheme val="minor"/>
    </font>
    <font>
      <b/>
      <sz val="7"/>
      <color theme="1"/>
      <name val="Aptos Narrow"/>
      <family val="2"/>
      <scheme val="minor"/>
    </font>
    <font>
      <b/>
      <sz val="6"/>
      <color theme="1"/>
      <name val="Aptos Narrow"/>
      <family val="2"/>
      <scheme val="minor"/>
    </font>
    <font>
      <b/>
      <sz val="9"/>
      <color theme="1"/>
      <name val="Aptos Narrow"/>
      <family val="2"/>
      <scheme val="minor"/>
    </font>
    <font>
      <b/>
      <sz val="10"/>
      <color theme="1"/>
      <name val="Aptos Narrow"/>
      <family val="2"/>
      <scheme val="minor"/>
    </font>
    <font>
      <b/>
      <sz val="11"/>
      <color theme="1"/>
      <name val="Aptos Narrow"/>
      <family val="2"/>
      <scheme val="minor"/>
    </font>
    <font>
      <b/>
      <sz val="10"/>
      <color rgb="FFC00000"/>
      <name val="Aptos Narrow"/>
      <family val="2"/>
      <scheme val="minor"/>
    </font>
    <font>
      <b/>
      <sz val="11"/>
      <color rgb="FFC00000"/>
      <name val="Aptos Narrow"/>
      <family val="2"/>
      <scheme val="minor"/>
    </font>
    <font>
      <sz val="8"/>
      <name val="Aptos Narrow"/>
      <family val="2"/>
      <scheme val="minor"/>
    </font>
    <font>
      <b/>
      <sz val="8"/>
      <color rgb="FFC00000"/>
      <name val="Aptos Narrow"/>
      <family val="2"/>
      <scheme val="minor"/>
    </font>
    <font>
      <b/>
      <sz val="12"/>
      <color rgb="FFC00000"/>
      <name val="Aptos Narrow"/>
      <family val="2"/>
      <scheme val="minor"/>
    </font>
    <font>
      <u/>
      <sz val="11"/>
      <color theme="10"/>
      <name val="Aptos Narrow"/>
      <family val="2"/>
      <scheme val="minor"/>
    </font>
    <font>
      <sz val="8"/>
      <color theme="1"/>
      <name val="Aptos Narrow"/>
      <family val="2"/>
      <scheme val="minor"/>
    </font>
    <font>
      <sz val="11"/>
      <color theme="1"/>
      <name val="Aptos Narrow"/>
      <family val="2"/>
      <scheme val="minor"/>
    </font>
    <font>
      <b/>
      <sz val="8"/>
      <color rgb="FFFF0000"/>
      <name val="Aptos Narrow"/>
      <family val="2"/>
      <scheme val="minor"/>
    </font>
    <font>
      <sz val="8"/>
      <color rgb="FFFF0000"/>
      <name val="Aptos Narrow"/>
      <family val="2"/>
      <scheme val="minor"/>
    </font>
    <font>
      <sz val="11"/>
      <color rgb="FF000000"/>
      <name val="Aptos Narrow"/>
      <family val="2"/>
      <scheme val="minor"/>
    </font>
    <font>
      <strike/>
      <sz val="8"/>
      <name val="Aptos Narrow"/>
      <family val="2"/>
      <scheme val="minor"/>
    </font>
    <font>
      <b/>
      <strike/>
      <sz val="8"/>
      <color rgb="FFFF0000"/>
      <name val="Aptos Narrow"/>
      <family val="2"/>
      <scheme val="minor"/>
    </font>
    <font>
      <strike/>
      <sz val="8"/>
      <color rgb="FFFF0000"/>
      <name val="Aptos Narrow"/>
      <family val="2"/>
      <scheme val="minor"/>
    </font>
    <font>
      <b/>
      <strike/>
      <sz val="8"/>
      <name val="Aptos Narrow"/>
      <family val="2"/>
      <scheme val="minor"/>
    </font>
    <font>
      <strike/>
      <sz val="8"/>
      <color theme="1"/>
      <name val="Aptos Narrow"/>
      <family val="2"/>
      <scheme val="minor"/>
    </font>
    <font>
      <b/>
      <strike/>
      <sz val="12"/>
      <color rgb="FFC00000"/>
      <name val="Aptos Narrow"/>
      <family val="2"/>
      <scheme val="minor"/>
    </font>
    <font>
      <sz val="8"/>
      <color theme="1"/>
      <name val="Calibri"/>
      <family val="2"/>
    </font>
    <font>
      <sz val="11"/>
      <name val="Aptos Narrow"/>
      <family val="2"/>
      <scheme val="minor"/>
    </font>
    <font>
      <b/>
      <strike/>
      <sz val="8"/>
      <color rgb="FFC00000"/>
      <name val="Aptos Narrow"/>
      <family val="2"/>
      <scheme val="minor"/>
    </font>
    <font>
      <sz val="9"/>
      <color theme="1"/>
      <name val="Aptos Narrow"/>
      <family val="2"/>
      <scheme val="minor"/>
    </font>
    <font>
      <sz val="9"/>
      <name val="Aptos Narrow"/>
      <family val="2"/>
      <scheme val="minor"/>
    </font>
    <font>
      <b/>
      <sz val="10"/>
      <name val="Aptos Narrow"/>
      <family val="2"/>
      <scheme val="minor"/>
    </font>
    <font>
      <sz val="10"/>
      <name val="Aptos Narrow"/>
      <family val="2"/>
      <scheme val="minor"/>
    </font>
    <font>
      <sz val="10"/>
      <color theme="1"/>
      <name val="Aptos Narrow"/>
      <family val="2"/>
      <scheme val="minor"/>
    </font>
    <font>
      <sz val="10"/>
      <color indexed="8"/>
      <name val="Arial"/>
      <family val="2"/>
    </font>
    <font>
      <sz val="8"/>
      <color indexed="8"/>
      <name val="Calibri"/>
      <family val="2"/>
    </font>
    <font>
      <b/>
      <sz val="14"/>
      <name val="Aptos Narrow"/>
      <family val="2"/>
      <scheme val="minor"/>
    </font>
    <font>
      <b/>
      <sz val="7"/>
      <name val="Aptos Narrow"/>
      <family val="2"/>
      <scheme val="minor"/>
    </font>
    <font>
      <b/>
      <sz val="12"/>
      <name val="Aptos Narrow"/>
      <family val="2"/>
      <scheme val="minor"/>
    </font>
    <font>
      <b/>
      <sz val="9"/>
      <color indexed="81"/>
      <name val="Tahoma"/>
      <family val="2"/>
    </font>
    <font>
      <sz val="9"/>
      <color rgb="FF000000"/>
      <name val="Tahoma"/>
      <family val="2"/>
    </font>
    <font>
      <b/>
      <sz val="9"/>
      <color rgb="FF000000"/>
      <name val="Tahoma"/>
      <family val="2"/>
    </font>
    <font>
      <b/>
      <sz val="16"/>
      <name val="Aptos Narrow"/>
      <family val="2"/>
      <scheme val="minor"/>
    </font>
    <font>
      <sz val="12"/>
      <name val="Aptos Narrow"/>
      <family val="2"/>
      <scheme val="minor"/>
    </font>
    <font>
      <b/>
      <sz val="14"/>
      <color theme="1"/>
      <name val="Aptos Narrow"/>
      <family val="2"/>
      <scheme val="minor"/>
    </font>
    <font>
      <sz val="9"/>
      <color indexed="81"/>
      <name val="Tahoma"/>
      <family val="2"/>
    </font>
    <font>
      <sz val="10"/>
      <color theme="1"/>
      <name val="Aptos Narrow (Body)"/>
    </font>
    <font>
      <sz val="10"/>
      <color theme="1"/>
      <name val="Calibri (Body)"/>
    </font>
    <font>
      <b/>
      <sz val="11"/>
      <color rgb="FF000000"/>
      <name val="Calibri"/>
      <family val="2"/>
    </font>
    <font>
      <b/>
      <i/>
      <sz val="11"/>
      <color rgb="FF000000"/>
      <name val="Calibri"/>
      <family val="2"/>
    </font>
    <font>
      <b/>
      <i/>
      <sz val="11"/>
      <color rgb="FFFF0000"/>
      <name val="Calibri"/>
      <family val="2"/>
    </font>
    <font>
      <b/>
      <i/>
      <sz val="11"/>
      <color rgb="FFFF0000"/>
      <name val="Aptos Narrow"/>
      <family val="2"/>
      <scheme val="minor"/>
    </font>
    <font>
      <sz val="11"/>
      <color rgb="FF000000"/>
      <name val="Calibri"/>
      <family val="2"/>
    </font>
    <font>
      <b/>
      <sz val="8"/>
      <color rgb="FFFFFFFF"/>
      <name val="Aptos Narrow"/>
      <family val="2"/>
      <scheme val="minor"/>
    </font>
    <font>
      <b/>
      <sz val="8"/>
      <color rgb="FF000000"/>
      <name val="Aptos Narrow"/>
      <family val="2"/>
      <scheme val="minor"/>
    </font>
    <font>
      <b/>
      <sz val="7"/>
      <color rgb="FF000000"/>
      <name val="Aptos Narrow"/>
      <family val="2"/>
      <scheme val="minor"/>
    </font>
    <font>
      <b/>
      <sz val="6"/>
      <color rgb="FF000000"/>
      <name val="Aptos Narrow"/>
      <family val="2"/>
      <scheme val="minor"/>
    </font>
    <font>
      <b/>
      <sz val="9"/>
      <color rgb="FF000000"/>
      <name val="Aptos Narrow"/>
      <family val="2"/>
      <scheme val="minor"/>
    </font>
    <font>
      <b/>
      <sz val="10"/>
      <color rgb="FF000000"/>
      <name val="Aptos Narrow"/>
      <family val="2"/>
      <scheme val="minor"/>
    </font>
    <font>
      <b/>
      <sz val="11"/>
      <color rgb="FF000000"/>
      <name val="Aptos Narrow"/>
      <family val="2"/>
      <scheme val="minor"/>
    </font>
    <font>
      <sz val="8"/>
      <color rgb="FF000000"/>
      <name val="Aptos Narrow"/>
      <family val="2"/>
      <scheme val="minor"/>
    </font>
    <font>
      <strike/>
      <sz val="8"/>
      <color rgb="FF000000"/>
      <name val="Aptos Narrow"/>
      <family val="2"/>
      <scheme val="minor"/>
    </font>
    <font>
      <b/>
      <sz val="12"/>
      <color theme="1"/>
      <name val="Aptos Narrow"/>
      <scheme val="minor"/>
    </font>
  </fonts>
  <fills count="31">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rgb="FF000000"/>
        <bgColor rgb="FF000000"/>
      </patternFill>
    </fill>
    <fill>
      <patternFill patternType="solid">
        <fgColor rgb="FFFFFFFF"/>
        <bgColor rgb="FF000000"/>
      </patternFill>
    </fill>
    <fill>
      <patternFill patternType="solid">
        <fgColor rgb="FF61CBF3"/>
        <bgColor rgb="FF000000"/>
      </patternFill>
    </fill>
    <fill>
      <patternFill patternType="solid">
        <fgColor rgb="FFA6A6A6"/>
        <bgColor rgb="FF000000"/>
      </patternFill>
    </fill>
    <fill>
      <patternFill patternType="solid">
        <fgColor rgb="FFADADAD"/>
        <bgColor rgb="FF000000"/>
      </patternFill>
    </fill>
    <fill>
      <patternFill patternType="solid">
        <fgColor rgb="FFDAF2D0"/>
        <bgColor rgb="FF000000"/>
      </patternFill>
    </fill>
    <fill>
      <patternFill patternType="solid">
        <fgColor rgb="FFF2CEEF"/>
        <bgColor rgb="FF000000"/>
      </patternFill>
    </fill>
    <fill>
      <patternFill patternType="solid">
        <fgColor rgb="FFF1A983"/>
        <bgColor rgb="FF000000"/>
      </patternFill>
    </fill>
    <fill>
      <patternFill patternType="solid">
        <fgColor rgb="FF94DCF8"/>
        <bgColor rgb="FF000000"/>
      </patternFill>
    </fill>
    <fill>
      <patternFill patternType="solid">
        <fgColor rgb="FFF7C7AC"/>
        <bgColor rgb="FF000000"/>
      </patternFill>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3F3F3"/>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rgb="FFF3F3F3"/>
      </left>
      <right style="thin">
        <color indexed="64"/>
      </right>
      <top/>
      <bottom style="thin">
        <color indexed="64"/>
      </bottom>
      <diagonal/>
    </border>
  </borders>
  <cellStyleXfs count="5">
    <xf numFmtId="0" fontId="0" fillId="0" borderId="0"/>
    <xf numFmtId="0" fontId="2" fillId="2" borderId="0" applyNumberFormat="0" applyBorder="0" applyAlignment="0" applyProtection="0"/>
    <xf numFmtId="0" fontId="19" fillId="0" borderId="0" applyNumberFormat="0" applyFill="0" applyBorder="0" applyAlignment="0" applyProtection="0"/>
    <xf numFmtId="0" fontId="39" fillId="0" borderId="0"/>
    <xf numFmtId="44" fontId="1" fillId="0" borderId="0" applyFont="0" applyFill="0" applyBorder="0" applyAlignment="0" applyProtection="0"/>
  </cellStyleXfs>
  <cellXfs count="428">
    <xf numFmtId="0" fontId="0" fillId="0" borderId="0" xfId="0"/>
    <xf numFmtId="4" fontId="4" fillId="3" borderId="1" xfId="0" applyNumberFormat="1" applyFont="1" applyFill="1" applyBorder="1" applyAlignment="1">
      <alignment textRotation="90" wrapText="1"/>
    </xf>
    <xf numFmtId="4" fontId="5" fillId="4" borderId="1" xfId="0" applyNumberFormat="1" applyFont="1" applyFill="1" applyBorder="1" applyAlignment="1">
      <alignment horizontal="center" vertical="center" wrapText="1"/>
    </xf>
    <xf numFmtId="4" fontId="6" fillId="5" borderId="1" xfId="0" applyNumberFormat="1" applyFont="1" applyFill="1" applyBorder="1" applyAlignment="1">
      <alignment textRotation="90" wrapText="1"/>
    </xf>
    <xf numFmtId="4" fontId="7" fillId="5" borderId="1" xfId="0" applyNumberFormat="1" applyFont="1" applyFill="1" applyBorder="1" applyAlignment="1">
      <alignment horizontal="left" wrapText="1"/>
    </xf>
    <xf numFmtId="1" fontId="7" fillId="5" borderId="1" xfId="0" applyNumberFormat="1" applyFont="1" applyFill="1" applyBorder="1" applyAlignment="1">
      <alignment horizontal="left" wrapText="1"/>
    </xf>
    <xf numFmtId="4" fontId="7" fillId="5" borderId="1" xfId="0" applyNumberFormat="1" applyFont="1" applyFill="1" applyBorder="1" applyAlignment="1">
      <alignment horizontal="left" textRotation="90" wrapText="1"/>
    </xf>
    <xf numFmtId="3" fontId="7" fillId="5" borderId="1" xfId="0" applyNumberFormat="1" applyFont="1" applyFill="1" applyBorder="1" applyAlignment="1">
      <alignment horizontal="left" textRotation="90" wrapText="1"/>
    </xf>
    <xf numFmtId="1" fontId="7" fillId="6" borderId="1" xfId="0" applyNumberFormat="1" applyFont="1" applyFill="1" applyBorder="1" applyAlignment="1">
      <alignment horizontal="left" wrapText="1"/>
    </xf>
    <xf numFmtId="1" fontId="8" fillId="7" borderId="1" xfId="0" applyNumberFormat="1" applyFont="1" applyFill="1" applyBorder="1" applyAlignment="1">
      <alignment horizontal="left" wrapText="1"/>
    </xf>
    <xf numFmtId="3" fontId="8" fillId="8" borderId="1" xfId="0" applyNumberFormat="1" applyFont="1" applyFill="1" applyBorder="1" applyAlignment="1">
      <alignment horizontal="left" textRotation="90" wrapText="1"/>
    </xf>
    <xf numFmtId="3" fontId="8" fillId="9" borderId="1" xfId="0" applyNumberFormat="1" applyFont="1" applyFill="1" applyBorder="1" applyAlignment="1">
      <alignment horizontal="left" wrapText="1"/>
    </xf>
    <xf numFmtId="3" fontId="10" fillId="9" borderId="1" xfId="0" applyNumberFormat="1" applyFont="1" applyFill="1" applyBorder="1" applyAlignment="1">
      <alignment horizontal="left" textRotation="90" wrapText="1"/>
    </xf>
    <xf numFmtId="4" fontId="8" fillId="9" borderId="1" xfId="0" applyNumberFormat="1" applyFont="1" applyFill="1" applyBorder="1" applyAlignment="1">
      <alignment horizontal="left" wrapText="1"/>
    </xf>
    <xf numFmtId="4" fontId="8" fillId="9" borderId="1" xfId="0" applyNumberFormat="1" applyFont="1" applyFill="1" applyBorder="1" applyAlignment="1">
      <alignment horizontal="left" textRotation="90" wrapText="1"/>
    </xf>
    <xf numFmtId="3" fontId="8" fillId="10" borderId="1" xfId="0" applyNumberFormat="1" applyFont="1" applyFill="1" applyBorder="1" applyAlignment="1">
      <alignment horizontal="left" textRotation="90" wrapText="1"/>
    </xf>
    <xf numFmtId="3" fontId="11" fillId="10" borderId="1" xfId="0" applyNumberFormat="1" applyFont="1" applyFill="1" applyBorder="1" applyAlignment="1">
      <alignment horizontal="left" textRotation="90" wrapText="1"/>
    </xf>
    <xf numFmtId="3" fontId="11" fillId="10" borderId="1" xfId="0" applyNumberFormat="1" applyFont="1" applyFill="1" applyBorder="1" applyAlignment="1">
      <alignment wrapText="1"/>
    </xf>
    <xf numFmtId="3" fontId="12" fillId="8" borderId="1" xfId="0" applyNumberFormat="1" applyFont="1" applyFill="1" applyBorder="1" applyAlignment="1">
      <alignment horizontal="left" textRotation="90" wrapText="1"/>
    </xf>
    <xf numFmtId="3" fontId="11" fillId="11" borderId="1" xfId="0" applyNumberFormat="1" applyFont="1" applyFill="1" applyBorder="1" applyAlignment="1">
      <alignment horizontal="left" textRotation="90" wrapText="1"/>
    </xf>
    <xf numFmtId="1" fontId="8" fillId="9" borderId="1" xfId="0" applyNumberFormat="1" applyFont="1" applyFill="1" applyBorder="1" applyAlignment="1">
      <alignment horizontal="left" textRotation="90" wrapText="1"/>
    </xf>
    <xf numFmtId="4" fontId="8" fillId="9" borderId="1" xfId="0" applyNumberFormat="1" applyFont="1" applyFill="1" applyBorder="1" applyAlignment="1">
      <alignment wrapText="1"/>
    </xf>
    <xf numFmtId="1" fontId="8" fillId="12" borderId="1" xfId="0" applyNumberFormat="1" applyFont="1" applyFill="1" applyBorder="1" applyAlignment="1">
      <alignment horizontal="left" textRotation="90" wrapText="1"/>
    </xf>
    <xf numFmtId="3" fontId="11" fillId="12" borderId="1" xfId="0" applyNumberFormat="1" applyFont="1" applyFill="1" applyBorder="1" applyAlignment="1">
      <alignment horizontal="left" wrapText="1"/>
    </xf>
    <xf numFmtId="3" fontId="13" fillId="11" borderId="1" xfId="0" applyNumberFormat="1" applyFont="1" applyFill="1" applyBorder="1" applyAlignment="1">
      <alignment horizontal="left" textRotation="90" wrapText="1"/>
    </xf>
    <xf numFmtId="3" fontId="3" fillId="13" borderId="1" xfId="0" applyNumberFormat="1" applyFont="1" applyFill="1" applyBorder="1" applyAlignment="1">
      <alignment horizontal="right" wrapText="1"/>
    </xf>
    <xf numFmtId="3" fontId="14" fillId="13" borderId="1" xfId="0" applyNumberFormat="1" applyFont="1" applyFill="1" applyBorder="1" applyAlignment="1">
      <alignment wrapText="1"/>
    </xf>
    <xf numFmtId="4" fontId="4" fillId="3" borderId="1" xfId="0" applyNumberFormat="1" applyFont="1" applyFill="1" applyBorder="1" applyAlignment="1">
      <alignment horizontal="center" vertical="center" textRotation="90" wrapText="1"/>
    </xf>
    <xf numFmtId="0" fontId="15" fillId="0" borderId="2" xfId="0" applyFont="1" applyBorder="1" applyAlignment="1">
      <alignment wrapText="1"/>
    </xf>
    <xf numFmtId="3" fontId="18" fillId="4" borderId="2" xfId="0" applyNumberFormat="1" applyFont="1" applyFill="1" applyBorder="1" applyAlignment="1">
      <alignment wrapText="1"/>
    </xf>
    <xf numFmtId="4" fontId="16" fillId="4" borderId="2" xfId="0" applyNumberFormat="1" applyFont="1" applyFill="1" applyBorder="1" applyAlignment="1">
      <alignment horizontal="center" vertical="center" wrapText="1"/>
    </xf>
    <xf numFmtId="0" fontId="1" fillId="4" borderId="2" xfId="0" applyFont="1" applyFill="1" applyBorder="1" applyAlignment="1">
      <alignment wrapText="1"/>
    </xf>
    <xf numFmtId="0" fontId="0" fillId="4" borderId="0" xfId="0" applyFill="1"/>
    <xf numFmtId="0" fontId="16" fillId="0" borderId="2" xfId="0" applyFont="1" applyBorder="1" applyAlignment="1">
      <alignment wrapText="1"/>
    </xf>
    <xf numFmtId="3" fontId="18" fillId="4" borderId="2" xfId="0" applyNumberFormat="1" applyFont="1" applyFill="1" applyBorder="1"/>
    <xf numFmtId="4" fontId="16" fillId="4" borderId="2" xfId="2" applyNumberFormat="1" applyFont="1" applyFill="1" applyBorder="1" applyAlignment="1">
      <alignment horizontal="center" vertical="top" wrapText="1"/>
    </xf>
    <xf numFmtId="0" fontId="0" fillId="4" borderId="2" xfId="0" applyFill="1" applyBorder="1" applyAlignment="1">
      <alignment wrapText="1"/>
    </xf>
    <xf numFmtId="0" fontId="21" fillId="4" borderId="2" xfId="0" applyFont="1" applyFill="1" applyBorder="1" applyAlignment="1">
      <alignment wrapText="1"/>
    </xf>
    <xf numFmtId="0" fontId="21" fillId="4" borderId="0" xfId="0" applyFont="1" applyFill="1"/>
    <xf numFmtId="0" fontId="0" fillId="0" borderId="2" xfId="0" applyBorder="1" applyAlignment="1">
      <alignment wrapText="1"/>
    </xf>
    <xf numFmtId="4" fontId="16" fillId="0" borderId="2" xfId="2" applyNumberFormat="1" applyFont="1" applyFill="1" applyBorder="1" applyAlignment="1">
      <alignment wrapText="1"/>
    </xf>
    <xf numFmtId="3" fontId="16" fillId="0" borderId="2" xfId="2" applyNumberFormat="1" applyFont="1" applyFill="1" applyBorder="1" applyAlignment="1">
      <alignment horizontal="right" wrapText="1"/>
    </xf>
    <xf numFmtId="0" fontId="20" fillId="4" borderId="2" xfId="0" applyFont="1" applyFill="1" applyBorder="1" applyAlignment="1">
      <alignment wrapText="1"/>
    </xf>
    <xf numFmtId="0" fontId="24" fillId="0" borderId="2" xfId="0" applyFont="1" applyBorder="1" applyAlignment="1">
      <alignment wrapText="1"/>
    </xf>
    <xf numFmtId="4" fontId="25" fillId="0" borderId="2" xfId="2" applyNumberFormat="1" applyFont="1" applyFill="1" applyBorder="1" applyAlignment="1">
      <alignment wrapText="1"/>
    </xf>
    <xf numFmtId="4" fontId="25" fillId="0" borderId="2" xfId="2" applyNumberFormat="1" applyFont="1" applyFill="1" applyBorder="1" applyAlignment="1">
      <alignment horizontal="left" wrapText="1"/>
    </xf>
    <xf numFmtId="1" fontId="25" fillId="0" borderId="2" xfId="2" applyNumberFormat="1" applyFont="1" applyFill="1" applyBorder="1" applyAlignment="1">
      <alignment horizontal="right" wrapText="1"/>
    </xf>
    <xf numFmtId="4" fontId="30" fillId="0" borderId="2" xfId="2" applyNumberFormat="1" applyFont="1" applyFill="1" applyBorder="1" applyAlignment="1">
      <alignment wrapText="1"/>
    </xf>
    <xf numFmtId="4" fontId="25" fillId="0" borderId="2" xfId="2" applyNumberFormat="1" applyFont="1" applyFill="1" applyBorder="1" applyAlignment="1">
      <alignment horizontal="center" vertical="top" wrapText="1"/>
    </xf>
    <xf numFmtId="4" fontId="16" fillId="0" borderId="2" xfId="2" applyNumberFormat="1" applyFont="1" applyFill="1" applyBorder="1" applyAlignment="1">
      <alignment horizontal="left" wrapText="1"/>
    </xf>
    <xf numFmtId="1" fontId="16" fillId="0" borderId="2" xfId="2" applyNumberFormat="1" applyFont="1" applyFill="1" applyBorder="1" applyAlignment="1">
      <alignment horizontal="right" wrapText="1"/>
    </xf>
    <xf numFmtId="4" fontId="18" fillId="0" borderId="2" xfId="2" applyNumberFormat="1" applyFont="1" applyFill="1" applyBorder="1" applyAlignment="1">
      <alignment wrapText="1"/>
    </xf>
    <xf numFmtId="4" fontId="16" fillId="0" borderId="2" xfId="2" applyNumberFormat="1" applyFont="1" applyFill="1" applyBorder="1" applyAlignment="1">
      <alignment horizontal="center" vertical="top" wrapText="1"/>
    </xf>
    <xf numFmtId="0" fontId="32" fillId="4" borderId="2" xfId="0" applyFont="1" applyFill="1" applyBorder="1" applyAlignment="1">
      <alignment wrapText="1"/>
    </xf>
    <xf numFmtId="3" fontId="18" fillId="0" borderId="2" xfId="2" applyNumberFormat="1" applyFont="1" applyFill="1" applyBorder="1" applyAlignment="1">
      <alignment wrapText="1"/>
    </xf>
    <xf numFmtId="1" fontId="16" fillId="0" borderId="2" xfId="1" applyNumberFormat="1" applyFont="1" applyFill="1" applyBorder="1" applyAlignment="1">
      <alignment horizontal="right"/>
    </xf>
    <xf numFmtId="4" fontId="16" fillId="4" borderId="2" xfId="2" applyNumberFormat="1" applyFont="1" applyFill="1" applyBorder="1" applyAlignment="1">
      <alignment horizontal="center" vertical="top"/>
    </xf>
    <xf numFmtId="2" fontId="16" fillId="0" borderId="3" xfId="2" applyNumberFormat="1" applyFont="1" applyFill="1" applyBorder="1" applyAlignment="1">
      <alignment wrapText="1"/>
    </xf>
    <xf numFmtId="4" fontId="16" fillId="0" borderId="3" xfId="2" applyNumberFormat="1" applyFont="1" applyFill="1" applyBorder="1" applyAlignment="1">
      <alignment horizontal="left" wrapText="1"/>
    </xf>
    <xf numFmtId="0" fontId="16" fillId="0" borderId="3" xfId="2" applyFont="1" applyFill="1" applyBorder="1" applyAlignment="1">
      <alignment wrapText="1"/>
    </xf>
    <xf numFmtId="3" fontId="16" fillId="0" borderId="3" xfId="2" applyNumberFormat="1" applyFont="1" applyFill="1" applyBorder="1" applyAlignment="1">
      <alignment horizontal="right" wrapText="1"/>
    </xf>
    <xf numFmtId="4" fontId="16" fillId="0" borderId="3" xfId="2" applyNumberFormat="1" applyFont="1" applyFill="1" applyBorder="1" applyAlignment="1">
      <alignment horizontal="center" vertical="center" wrapText="1"/>
    </xf>
    <xf numFmtId="0" fontId="16" fillId="4" borderId="0" xfId="0" applyFont="1" applyFill="1"/>
    <xf numFmtId="2" fontId="16" fillId="0" borderId="2" xfId="2" applyNumberFormat="1" applyFont="1" applyFill="1" applyBorder="1" applyAlignment="1">
      <alignment wrapText="1"/>
    </xf>
    <xf numFmtId="0" fontId="16" fillId="0" borderId="2" xfId="2" applyFont="1" applyFill="1" applyBorder="1" applyAlignment="1">
      <alignment wrapText="1"/>
    </xf>
    <xf numFmtId="4" fontId="16" fillId="0" borderId="2" xfId="2" applyNumberFormat="1" applyFont="1" applyFill="1" applyBorder="1" applyAlignment="1">
      <alignment horizontal="center" vertical="center" wrapText="1"/>
    </xf>
    <xf numFmtId="4" fontId="16" fillId="4" borderId="2" xfId="2" applyNumberFormat="1" applyFont="1" applyFill="1" applyBorder="1" applyAlignment="1">
      <alignment horizontal="center" vertical="center" wrapText="1"/>
    </xf>
    <xf numFmtId="2" fontId="16" fillId="0" borderId="2" xfId="2" applyNumberFormat="1" applyFont="1" applyFill="1" applyBorder="1" applyAlignment="1"/>
    <xf numFmtId="2" fontId="25" fillId="0" borderId="2" xfId="2" applyNumberFormat="1" applyFont="1" applyFill="1" applyBorder="1" applyAlignment="1">
      <alignment wrapText="1"/>
    </xf>
    <xf numFmtId="0" fontId="25" fillId="0" borderId="2" xfId="2" applyFont="1" applyFill="1" applyBorder="1" applyAlignment="1">
      <alignment wrapText="1"/>
    </xf>
    <xf numFmtId="3" fontId="25" fillId="0" borderId="2" xfId="2" applyNumberFormat="1" applyFont="1" applyFill="1" applyBorder="1" applyAlignment="1">
      <alignment horizontal="right" wrapText="1"/>
    </xf>
    <xf numFmtId="4" fontId="25" fillId="0" borderId="2" xfId="2" applyNumberFormat="1" applyFont="1" applyFill="1" applyBorder="1" applyAlignment="1">
      <alignment horizontal="center" vertical="center" wrapText="1"/>
    </xf>
    <xf numFmtId="0" fontId="34" fillId="0" borderId="0" xfId="0" applyFont="1" applyAlignment="1">
      <alignment wrapText="1"/>
    </xf>
    <xf numFmtId="0" fontId="29" fillId="0" borderId="2" xfId="0" applyFont="1" applyBorder="1" applyAlignment="1">
      <alignment wrapText="1"/>
    </xf>
    <xf numFmtId="0" fontId="34" fillId="4" borderId="2" xfId="0" applyFont="1" applyFill="1" applyBorder="1" applyAlignment="1">
      <alignment wrapText="1"/>
    </xf>
    <xf numFmtId="0" fontId="32" fillId="4" borderId="0" xfId="0" applyFont="1" applyFill="1"/>
    <xf numFmtId="0" fontId="1" fillId="4" borderId="0" xfId="0" applyFont="1" applyFill="1" applyAlignment="1">
      <alignment wrapText="1"/>
    </xf>
    <xf numFmtId="0" fontId="32" fillId="0" borderId="2" xfId="0" applyFont="1" applyBorder="1" applyAlignment="1">
      <alignment wrapText="1"/>
    </xf>
    <xf numFmtId="0" fontId="35" fillId="4" borderId="2" xfId="0" applyFont="1" applyFill="1" applyBorder="1" applyAlignment="1">
      <alignment wrapText="1"/>
    </xf>
    <xf numFmtId="4" fontId="16" fillId="0" borderId="8" xfId="2" applyNumberFormat="1" applyFont="1" applyFill="1" applyBorder="1" applyAlignment="1">
      <alignment wrapText="1"/>
    </xf>
    <xf numFmtId="4" fontId="16" fillId="0" borderId="6" xfId="2" applyNumberFormat="1" applyFont="1" applyFill="1" applyBorder="1" applyAlignment="1">
      <alignment wrapText="1"/>
    </xf>
    <xf numFmtId="4" fontId="16" fillId="0" borderId="6" xfId="2" applyNumberFormat="1" applyFont="1" applyFill="1" applyBorder="1" applyAlignment="1"/>
    <xf numFmtId="4" fontId="16" fillId="0" borderId="2" xfId="2" applyNumberFormat="1" applyFont="1" applyFill="1" applyBorder="1" applyAlignment="1"/>
    <xf numFmtId="0" fontId="7" fillId="4" borderId="2" xfId="0" applyFont="1" applyFill="1" applyBorder="1" applyAlignment="1">
      <alignment wrapText="1"/>
    </xf>
    <xf numFmtId="4" fontId="20" fillId="0" borderId="2" xfId="2" applyNumberFormat="1" applyFont="1" applyFill="1" applyBorder="1" applyAlignment="1">
      <alignment wrapText="1"/>
    </xf>
    <xf numFmtId="4" fontId="20" fillId="0" borderId="2" xfId="2" applyNumberFormat="1" applyFont="1" applyFill="1" applyBorder="1" applyAlignment="1">
      <alignment horizontal="left" wrapText="1"/>
    </xf>
    <xf numFmtId="0" fontId="34" fillId="0" borderId="2" xfId="0" applyFont="1" applyBorder="1" applyAlignment="1">
      <alignment wrapText="1"/>
    </xf>
    <xf numFmtId="0" fontId="37" fillId="0" borderId="2" xfId="0" applyFont="1" applyBorder="1" applyAlignment="1">
      <alignment wrapText="1"/>
    </xf>
    <xf numFmtId="0" fontId="20" fillId="0" borderId="2" xfId="0" applyFont="1" applyBorder="1" applyAlignment="1">
      <alignment wrapText="1"/>
    </xf>
    <xf numFmtId="0" fontId="38" fillId="4" borderId="2" xfId="0" applyFont="1" applyFill="1" applyBorder="1" applyAlignment="1">
      <alignment wrapText="1"/>
    </xf>
    <xf numFmtId="3" fontId="7" fillId="11" borderId="2" xfId="0" applyNumberFormat="1" applyFont="1" applyFill="1" applyBorder="1" applyAlignment="1">
      <alignment wrapText="1"/>
    </xf>
    <xf numFmtId="3" fontId="7" fillId="11" borderId="2" xfId="0" applyNumberFormat="1" applyFont="1" applyFill="1" applyBorder="1" applyAlignment="1">
      <alignment horizontal="left"/>
    </xf>
    <xf numFmtId="3" fontId="7" fillId="11" borderId="2" xfId="0" applyNumberFormat="1" applyFont="1" applyFill="1" applyBorder="1"/>
    <xf numFmtId="3" fontId="7" fillId="11" borderId="2" xfId="0" applyNumberFormat="1" applyFont="1" applyFill="1" applyBorder="1" applyAlignment="1">
      <alignment horizontal="left" wrapText="1"/>
    </xf>
    <xf numFmtId="1" fontId="7" fillId="11" borderId="2" xfId="0" applyNumberFormat="1" applyFont="1" applyFill="1" applyBorder="1"/>
    <xf numFmtId="3" fontId="7" fillId="11" borderId="2" xfId="0" applyNumberFormat="1" applyFont="1" applyFill="1" applyBorder="1" applyAlignment="1">
      <alignment horizontal="right"/>
    </xf>
    <xf numFmtId="3" fontId="7" fillId="8" borderId="2" xfId="0" applyNumberFormat="1" applyFont="1" applyFill="1" applyBorder="1" applyAlignment="1">
      <alignment horizontal="right"/>
    </xf>
    <xf numFmtId="3" fontId="7" fillId="14" borderId="2" xfId="0" applyNumberFormat="1" applyFont="1" applyFill="1" applyBorder="1" applyAlignment="1">
      <alignment horizontal="right"/>
    </xf>
    <xf numFmtId="3" fontId="41" fillId="11" borderId="2" xfId="0" applyNumberFormat="1" applyFont="1" applyFill="1" applyBorder="1" applyAlignment="1">
      <alignment horizontal="right"/>
    </xf>
    <xf numFmtId="3" fontId="7" fillId="4" borderId="3" xfId="0" applyNumberFormat="1" applyFont="1" applyFill="1" applyBorder="1" applyAlignment="1">
      <alignment horizontal="right" wrapText="1"/>
    </xf>
    <xf numFmtId="0" fontId="38" fillId="0" borderId="0" xfId="0" applyFont="1" applyAlignment="1">
      <alignment wrapText="1"/>
    </xf>
    <xf numFmtId="3" fontId="7" fillId="4" borderId="0" xfId="0" applyNumberFormat="1" applyFont="1" applyFill="1" applyAlignment="1">
      <alignment wrapText="1"/>
    </xf>
    <xf numFmtId="3" fontId="7" fillId="4" borderId="0" xfId="0" applyNumberFormat="1" applyFont="1" applyFill="1" applyAlignment="1">
      <alignment horizontal="left"/>
    </xf>
    <xf numFmtId="3" fontId="7" fillId="4" borderId="0" xfId="0" applyNumberFormat="1" applyFont="1" applyFill="1"/>
    <xf numFmtId="3" fontId="7" fillId="4" borderId="0" xfId="0" applyNumberFormat="1" applyFont="1" applyFill="1" applyAlignment="1">
      <alignment horizontal="left" wrapText="1"/>
    </xf>
    <xf numFmtId="1" fontId="7" fillId="4" borderId="0" xfId="0" applyNumberFormat="1" applyFont="1" applyFill="1"/>
    <xf numFmtId="3" fontId="7" fillId="4" borderId="0" xfId="0" applyNumberFormat="1" applyFont="1" applyFill="1" applyAlignment="1">
      <alignment horizontal="right"/>
    </xf>
    <xf numFmtId="3" fontId="42" fillId="15" borderId="0" xfId="0" applyNumberFormat="1" applyFont="1" applyFill="1" applyAlignment="1">
      <alignment horizontal="right" wrapText="1"/>
    </xf>
    <xf numFmtId="3" fontId="41" fillId="15" borderId="0" xfId="0" applyNumberFormat="1" applyFont="1" applyFill="1" applyAlignment="1">
      <alignment horizontal="right"/>
    </xf>
    <xf numFmtId="3" fontId="7" fillId="4" borderId="0" xfId="0" applyNumberFormat="1" applyFont="1" applyFill="1" applyAlignment="1">
      <alignment horizontal="right" wrapText="1"/>
    </xf>
    <xf numFmtId="0" fontId="38" fillId="4" borderId="0" xfId="0" applyFont="1" applyFill="1" applyAlignment="1">
      <alignment wrapText="1"/>
    </xf>
    <xf numFmtId="3" fontId="43" fillId="16" borderId="2" xfId="0" applyNumberFormat="1" applyFont="1" applyFill="1" applyBorder="1" applyAlignment="1">
      <alignment horizontal="right" vertical="center"/>
    </xf>
    <xf numFmtId="0" fontId="0" fillId="4" borderId="0" xfId="0" applyFill="1" applyAlignment="1">
      <alignment wrapText="1"/>
    </xf>
    <xf numFmtId="0" fontId="0" fillId="0" borderId="0" xfId="0" applyAlignment="1">
      <alignment horizontal="left"/>
    </xf>
    <xf numFmtId="0" fontId="20" fillId="4" borderId="0" xfId="0" applyFont="1" applyFill="1"/>
    <xf numFmtId="3" fontId="20" fillId="0" borderId="0" xfId="0" applyNumberFormat="1" applyFont="1"/>
    <xf numFmtId="3" fontId="0" fillId="0" borderId="0" xfId="0" applyNumberFormat="1"/>
    <xf numFmtId="4" fontId="0" fillId="0" borderId="0" xfId="0" applyNumberFormat="1"/>
    <xf numFmtId="4" fontId="20" fillId="0" borderId="0" xfId="0" applyNumberFormat="1" applyFont="1" applyAlignment="1">
      <alignment wrapText="1"/>
    </xf>
    <xf numFmtId="4" fontId="0" fillId="4" borderId="0" xfId="0" applyNumberFormat="1" applyFill="1" applyAlignment="1">
      <alignment horizontal="left"/>
    </xf>
    <xf numFmtId="0" fontId="13" fillId="4" borderId="0" xfId="0" applyFont="1" applyFill="1" applyAlignment="1">
      <alignment horizontal="center" wrapText="1"/>
    </xf>
    <xf numFmtId="0" fontId="0" fillId="4" borderId="0" xfId="0" applyFill="1" applyAlignment="1">
      <alignment horizontal="center" vertical="center" wrapText="1"/>
    </xf>
    <xf numFmtId="0" fontId="0" fillId="0" borderId="0" xfId="0" applyAlignment="1">
      <alignment wrapText="1"/>
    </xf>
    <xf numFmtId="0" fontId="20" fillId="0" borderId="0" xfId="0" applyFont="1"/>
    <xf numFmtId="4" fontId="20" fillId="4" borderId="0" xfId="0" applyNumberFormat="1" applyFont="1" applyFill="1" applyAlignment="1">
      <alignment horizontal="left" wrapText="1"/>
    </xf>
    <xf numFmtId="4" fontId="20" fillId="0" borderId="0" xfId="0" applyNumberFormat="1" applyFont="1"/>
    <xf numFmtId="3" fontId="0" fillId="0" borderId="0" xfId="0" applyNumberFormat="1" applyAlignment="1">
      <alignment wrapText="1"/>
    </xf>
    <xf numFmtId="3" fontId="0" fillId="4" borderId="0" xfId="0" applyNumberFormat="1" applyFill="1" applyAlignment="1">
      <alignment horizontal="center" vertical="center" wrapText="1"/>
    </xf>
    <xf numFmtId="0" fontId="18" fillId="0" borderId="0" xfId="0" applyFont="1"/>
    <xf numFmtId="3" fontId="18" fillId="0" borderId="0" xfId="0" applyNumberFormat="1" applyFont="1"/>
    <xf numFmtId="0" fontId="35" fillId="0" borderId="2" xfId="0" applyFont="1" applyBorder="1" applyAlignment="1">
      <alignment wrapText="1"/>
    </xf>
    <xf numFmtId="0" fontId="38" fillId="0" borderId="2" xfId="0" applyFont="1" applyBorder="1" applyAlignment="1">
      <alignment wrapText="1"/>
    </xf>
    <xf numFmtId="4" fontId="16" fillId="17" borderId="2" xfId="2" applyNumberFormat="1" applyFont="1" applyFill="1" applyBorder="1" applyAlignment="1">
      <alignment horizontal="center" vertical="center" wrapText="1"/>
    </xf>
    <xf numFmtId="4" fontId="16" fillId="18" borderId="2" xfId="2" applyNumberFormat="1" applyFont="1" applyFill="1" applyBorder="1" applyAlignment="1">
      <alignment horizontal="center" vertical="top" wrapText="1"/>
    </xf>
    <xf numFmtId="0" fontId="0" fillId="18" borderId="2" xfId="0" applyFill="1" applyBorder="1" applyAlignment="1">
      <alignment wrapText="1"/>
    </xf>
    <xf numFmtId="4" fontId="16" fillId="0" borderId="2" xfId="0" applyNumberFormat="1" applyFont="1" applyBorder="1" applyAlignment="1">
      <alignment wrapText="1"/>
    </xf>
    <xf numFmtId="1" fontId="16" fillId="0" borderId="2" xfId="0" applyNumberFormat="1" applyFont="1" applyBorder="1" applyAlignment="1">
      <alignment wrapText="1"/>
    </xf>
    <xf numFmtId="3" fontId="16" fillId="0" borderId="2" xfId="0" applyNumberFormat="1" applyFont="1" applyBorder="1" applyAlignment="1">
      <alignment wrapText="1"/>
    </xf>
    <xf numFmtId="4" fontId="16" fillId="0" borderId="2" xfId="0" applyNumberFormat="1" applyFont="1" applyBorder="1" applyAlignment="1">
      <alignment horizontal="left"/>
    </xf>
    <xf numFmtId="3" fontId="16" fillId="0" borderId="2" xfId="0" applyNumberFormat="1" applyFont="1" applyBorder="1"/>
    <xf numFmtId="3" fontId="16" fillId="0" borderId="3" xfId="0" applyNumberFormat="1" applyFont="1" applyBorder="1" applyAlignment="1">
      <alignment wrapText="1"/>
    </xf>
    <xf numFmtId="3" fontId="18" fillId="0" borderId="2" xfId="0" applyNumberFormat="1" applyFont="1" applyBorder="1" applyAlignment="1">
      <alignment wrapText="1"/>
    </xf>
    <xf numFmtId="4" fontId="16" fillId="0" borderId="2" xfId="0" applyNumberFormat="1" applyFont="1" applyBorder="1"/>
    <xf numFmtId="4" fontId="16" fillId="0" borderId="2" xfId="0" applyNumberFormat="1" applyFont="1" applyBorder="1" applyAlignment="1">
      <alignment horizontal="left" wrapText="1"/>
    </xf>
    <xf numFmtId="1" fontId="16" fillId="0" borderId="2" xfId="0" applyNumberFormat="1" applyFont="1" applyBorder="1" applyAlignment="1">
      <alignment horizontal="right"/>
    </xf>
    <xf numFmtId="3" fontId="16" fillId="0" borderId="2" xfId="0" applyNumberFormat="1" applyFont="1" applyBorder="1" applyAlignment="1">
      <alignment horizontal="right"/>
    </xf>
    <xf numFmtId="3" fontId="20" fillId="0" borderId="2" xfId="0" applyNumberFormat="1" applyFont="1" applyBorder="1" applyAlignment="1">
      <alignment horizontal="right"/>
    </xf>
    <xf numFmtId="4" fontId="16" fillId="0" borderId="2" xfId="0" applyNumberFormat="1" applyFont="1" applyBorder="1" applyAlignment="1">
      <alignment horizontal="right"/>
    </xf>
    <xf numFmtId="4" fontId="20" fillId="0" borderId="2" xfId="0" applyNumberFormat="1" applyFont="1" applyBorder="1" applyAlignment="1">
      <alignment horizontal="right"/>
    </xf>
    <xf numFmtId="4" fontId="20" fillId="0" borderId="2" xfId="0" applyNumberFormat="1" applyFont="1" applyBorder="1" applyAlignment="1">
      <alignment horizontal="left"/>
    </xf>
    <xf numFmtId="1" fontId="16" fillId="0" borderId="2" xfId="0" applyNumberFormat="1" applyFont="1" applyBorder="1"/>
    <xf numFmtId="1" fontId="20" fillId="0" borderId="2" xfId="0" applyNumberFormat="1" applyFont="1" applyBorder="1" applyAlignment="1">
      <alignment horizontal="right"/>
    </xf>
    <xf numFmtId="3" fontId="18" fillId="0" borderId="2" xfId="0" applyNumberFormat="1" applyFont="1" applyBorder="1"/>
    <xf numFmtId="1" fontId="16" fillId="0" borderId="2" xfId="0" applyNumberFormat="1" applyFont="1" applyBorder="1" applyAlignment="1">
      <alignment horizontal="left" wrapText="1"/>
    </xf>
    <xf numFmtId="0" fontId="16" fillId="0" borderId="2" xfId="0" applyFont="1" applyBorder="1"/>
    <xf numFmtId="4" fontId="20" fillId="0" borderId="2" xfId="0" applyNumberFormat="1" applyFont="1" applyBorder="1" applyAlignment="1">
      <alignment horizontal="left" wrapText="1"/>
    </xf>
    <xf numFmtId="3" fontId="18" fillId="0" borderId="2" xfId="0" applyNumberFormat="1" applyFont="1" applyBorder="1" applyAlignment="1">
      <alignment horizontal="left"/>
    </xf>
    <xf numFmtId="4" fontId="16" fillId="0" borderId="4" xfId="0" applyNumberFormat="1" applyFont="1" applyBorder="1" applyAlignment="1">
      <alignment horizontal="left" wrapText="1"/>
    </xf>
    <xf numFmtId="4" fontId="16" fillId="0" borderId="3" xfId="0" applyNumberFormat="1" applyFont="1" applyBorder="1" applyAlignment="1">
      <alignment horizontal="left" wrapText="1"/>
    </xf>
    <xf numFmtId="1" fontId="7" fillId="0" borderId="2" xfId="0" applyNumberFormat="1" applyFont="1" applyBorder="1" applyAlignment="1">
      <alignment horizontal="center" vertical="center" wrapText="1"/>
    </xf>
    <xf numFmtId="3" fontId="20" fillId="0" borderId="2" xfId="0" applyNumberFormat="1" applyFont="1" applyBorder="1"/>
    <xf numFmtId="4" fontId="25" fillId="0" borderId="2" xfId="0" applyNumberFormat="1" applyFont="1" applyBorder="1" applyAlignment="1">
      <alignment wrapText="1"/>
    </xf>
    <xf numFmtId="1" fontId="28" fillId="0" borderId="2" xfId="0" applyNumberFormat="1" applyFont="1" applyBorder="1" applyAlignment="1">
      <alignment horizontal="center" vertical="center" wrapText="1"/>
    </xf>
    <xf numFmtId="4" fontId="25" fillId="0" borderId="2" xfId="0" applyNumberFormat="1" applyFont="1" applyBorder="1" applyAlignment="1">
      <alignment horizontal="left" wrapText="1"/>
    </xf>
    <xf numFmtId="1" fontId="25" fillId="0" borderId="2" xfId="0" applyNumberFormat="1" applyFont="1" applyBorder="1" applyAlignment="1">
      <alignment wrapText="1"/>
    </xf>
    <xf numFmtId="1" fontId="25" fillId="0" borderId="2" xfId="0" applyNumberFormat="1" applyFont="1" applyBorder="1" applyAlignment="1">
      <alignment horizontal="right"/>
    </xf>
    <xf numFmtId="3" fontId="29" fillId="0" borderId="2" xfId="0" applyNumberFormat="1" applyFont="1" applyBorder="1"/>
    <xf numFmtId="3" fontId="29" fillId="0" borderId="2" xfId="0" applyNumberFormat="1" applyFont="1" applyBorder="1" applyAlignment="1">
      <alignment horizontal="right"/>
    </xf>
    <xf numFmtId="4" fontId="29" fillId="0" borderId="2" xfId="0" applyNumberFormat="1" applyFont="1" applyBorder="1" applyAlignment="1">
      <alignment horizontal="right"/>
    </xf>
    <xf numFmtId="4" fontId="29" fillId="0" borderId="2" xfId="0" applyNumberFormat="1" applyFont="1" applyBorder="1" applyAlignment="1">
      <alignment horizontal="left"/>
    </xf>
    <xf numFmtId="3" fontId="25" fillId="0" borderId="2" xfId="0" applyNumberFormat="1" applyFont="1" applyBorder="1" applyAlignment="1">
      <alignment horizontal="right"/>
    </xf>
    <xf numFmtId="3" fontId="25" fillId="0" borderId="2" xfId="0" applyNumberFormat="1" applyFont="1" applyBorder="1"/>
    <xf numFmtId="1" fontId="25" fillId="0" borderId="2" xfId="0" applyNumberFormat="1" applyFont="1" applyBorder="1"/>
    <xf numFmtId="1" fontId="29" fillId="0" borderId="2" xfId="0" applyNumberFormat="1" applyFont="1" applyBorder="1" applyAlignment="1">
      <alignment horizontal="right"/>
    </xf>
    <xf numFmtId="3" fontId="25" fillId="0" borderId="3" xfId="0" applyNumberFormat="1" applyFont="1" applyBorder="1" applyAlignment="1">
      <alignment wrapText="1"/>
    </xf>
    <xf numFmtId="3" fontId="30" fillId="0" borderId="2" xfId="0" applyNumberFormat="1" applyFont="1" applyBorder="1"/>
    <xf numFmtId="4" fontId="16" fillId="0" borderId="2" xfId="2" applyNumberFormat="1" applyFont="1" applyFill="1" applyBorder="1" applyAlignment="1">
      <alignment vertical="top" wrapText="1"/>
    </xf>
    <xf numFmtId="1" fontId="16" fillId="0" borderId="2" xfId="2" applyNumberFormat="1" applyFont="1" applyFill="1" applyBorder="1" applyAlignment="1">
      <alignment horizontal="right"/>
    </xf>
    <xf numFmtId="4" fontId="18" fillId="0" borderId="2" xfId="2" applyNumberFormat="1" applyFont="1" applyFill="1" applyBorder="1" applyAlignment="1"/>
    <xf numFmtId="1" fontId="16" fillId="0" borderId="3" xfId="0" applyNumberFormat="1" applyFont="1" applyBorder="1" applyAlignment="1">
      <alignment wrapText="1"/>
    </xf>
    <xf numFmtId="1" fontId="16" fillId="0" borderId="3" xfId="0" applyNumberFormat="1" applyFont="1" applyBorder="1" applyAlignment="1">
      <alignment horizontal="right"/>
    </xf>
    <xf numFmtId="3" fontId="16" fillId="0" borderId="3" xfId="0" applyNumberFormat="1" applyFont="1" applyBorder="1" applyAlignment="1">
      <alignment horizontal="right"/>
    </xf>
    <xf numFmtId="3" fontId="20" fillId="0" borderId="3" xfId="0" applyNumberFormat="1" applyFont="1" applyBorder="1" applyAlignment="1">
      <alignment horizontal="right"/>
    </xf>
    <xf numFmtId="4" fontId="20" fillId="0" borderId="3" xfId="0" applyNumberFormat="1" applyFont="1" applyBorder="1" applyAlignment="1">
      <alignment horizontal="right"/>
    </xf>
    <xf numFmtId="4" fontId="20" fillId="0" borderId="3" xfId="0" applyNumberFormat="1" applyFont="1" applyBorder="1" applyAlignment="1">
      <alignment horizontal="left"/>
    </xf>
    <xf numFmtId="1" fontId="16" fillId="0" borderId="0" xfId="0" applyNumberFormat="1" applyFont="1"/>
    <xf numFmtId="3" fontId="16" fillId="0" borderId="3" xfId="0" applyNumberFormat="1" applyFont="1" applyBorder="1"/>
    <xf numFmtId="1" fontId="16" fillId="0" borderId="3" xfId="0" applyNumberFormat="1" applyFont="1" applyBorder="1"/>
    <xf numFmtId="0" fontId="16" fillId="0" borderId="2" xfId="0" applyFont="1" applyBorder="1" applyAlignment="1">
      <alignment horizontal="left" wrapText="1"/>
    </xf>
    <xf numFmtId="0" fontId="20" fillId="0" borderId="2" xfId="0" applyFont="1" applyBorder="1" applyAlignment="1">
      <alignment horizontal="left" wrapText="1"/>
    </xf>
    <xf numFmtId="0" fontId="25" fillId="0" borderId="2" xfId="0" applyFont="1" applyBorder="1" applyAlignment="1">
      <alignment wrapText="1"/>
    </xf>
    <xf numFmtId="0" fontId="25" fillId="0" borderId="2" xfId="0" applyFont="1" applyBorder="1" applyAlignment="1">
      <alignment horizontal="left" wrapText="1"/>
    </xf>
    <xf numFmtId="4" fontId="16" fillId="0" borderId="5" xfId="0" applyNumberFormat="1" applyFont="1" applyBorder="1" applyAlignment="1">
      <alignment horizontal="left" wrapText="1"/>
    </xf>
    <xf numFmtId="4" fontId="25" fillId="0" borderId="2" xfId="0" applyNumberFormat="1" applyFont="1" applyBorder="1" applyAlignment="1">
      <alignment horizontal="right"/>
    </xf>
    <xf numFmtId="4" fontId="29" fillId="0" borderId="2" xfId="0" applyNumberFormat="1" applyFont="1" applyBorder="1"/>
    <xf numFmtId="3" fontId="25" fillId="0" borderId="2" xfId="0" applyNumberFormat="1" applyFont="1" applyBorder="1" applyAlignment="1">
      <alignment horizontal="left"/>
    </xf>
    <xf numFmtId="1" fontId="25" fillId="0" borderId="2" xfId="0" applyNumberFormat="1" applyFont="1" applyBorder="1" applyAlignment="1">
      <alignment horizontal="left"/>
    </xf>
    <xf numFmtId="4" fontId="18" fillId="0" borderId="2" xfId="0" applyNumberFormat="1" applyFont="1" applyBorder="1"/>
    <xf numFmtId="3" fontId="16" fillId="0" borderId="2" xfId="0" applyNumberFormat="1" applyFont="1" applyBorder="1" applyAlignment="1">
      <alignment horizontal="left"/>
    </xf>
    <xf numFmtId="0" fontId="29" fillId="0" borderId="2" xfId="0" applyFont="1" applyBorder="1" applyAlignment="1">
      <alignment horizontal="left" wrapText="1"/>
    </xf>
    <xf numFmtId="1" fontId="29" fillId="0" borderId="2" xfId="0" applyNumberFormat="1" applyFont="1" applyBorder="1" applyAlignment="1">
      <alignment wrapText="1"/>
    </xf>
    <xf numFmtId="0" fontId="29" fillId="0" borderId="2" xfId="0" applyFont="1" applyBorder="1" applyAlignment="1">
      <alignment horizontal="right" wrapText="1"/>
    </xf>
    <xf numFmtId="3" fontId="29" fillId="0" borderId="2" xfId="0" applyNumberFormat="1" applyFont="1" applyBorder="1" applyAlignment="1">
      <alignment horizontal="right" wrapText="1"/>
    </xf>
    <xf numFmtId="4" fontId="29" fillId="0" borderId="2" xfId="0" applyNumberFormat="1" applyFont="1" applyBorder="1" applyAlignment="1">
      <alignment horizontal="right" wrapText="1"/>
    </xf>
    <xf numFmtId="4" fontId="29" fillId="0" borderId="2" xfId="0" applyNumberFormat="1" applyFont="1" applyBorder="1" applyAlignment="1">
      <alignment horizontal="left" wrapText="1"/>
    </xf>
    <xf numFmtId="0" fontId="29" fillId="0" borderId="2" xfId="0" applyFont="1" applyBorder="1"/>
    <xf numFmtId="0" fontId="29" fillId="0" borderId="2" xfId="0" applyFont="1" applyBorder="1" applyAlignment="1">
      <alignment horizontal="right"/>
    </xf>
    <xf numFmtId="3" fontId="25" fillId="0" borderId="3" xfId="0" applyNumberFormat="1" applyFont="1" applyBorder="1" applyAlignment="1">
      <alignment horizontal="right"/>
    </xf>
    <xf numFmtId="0" fontId="0" fillId="0" borderId="2" xfId="0" applyBorder="1"/>
    <xf numFmtId="1" fontId="20" fillId="0" borderId="2" xfId="0" applyNumberFormat="1" applyFont="1" applyBorder="1" applyAlignment="1">
      <alignment wrapText="1"/>
    </xf>
    <xf numFmtId="0" fontId="20" fillId="0" borderId="2" xfId="0" applyFont="1" applyBorder="1" applyAlignment="1">
      <alignment horizontal="right" wrapText="1"/>
    </xf>
    <xf numFmtId="3" fontId="20" fillId="0" borderId="2" xfId="0" applyNumberFormat="1" applyFont="1" applyBorder="1" applyAlignment="1">
      <alignment horizontal="right" wrapText="1"/>
    </xf>
    <xf numFmtId="4" fontId="20" fillId="0" borderId="2" xfId="0" applyNumberFormat="1" applyFont="1" applyBorder="1" applyAlignment="1">
      <alignment horizontal="right" wrapText="1"/>
    </xf>
    <xf numFmtId="0" fontId="20" fillId="0" borderId="2" xfId="0" applyFont="1" applyBorder="1" applyAlignment="1">
      <alignment horizontal="right"/>
    </xf>
    <xf numFmtId="0" fontId="25" fillId="0" borderId="2" xfId="0" applyFont="1" applyBorder="1"/>
    <xf numFmtId="3" fontId="0" fillId="0" borderId="2" xfId="0" applyNumberFormat="1" applyBorder="1"/>
    <xf numFmtId="0" fontId="20" fillId="0" borderId="2" xfId="0" applyFont="1" applyBorder="1"/>
    <xf numFmtId="0" fontId="31" fillId="0" borderId="2" xfId="0" applyFont="1" applyBorder="1"/>
    <xf numFmtId="1" fontId="20" fillId="0" borderId="6" xfId="0" applyNumberFormat="1" applyFont="1" applyBorder="1" applyAlignment="1">
      <alignment horizontal="right"/>
    </xf>
    <xf numFmtId="1" fontId="16" fillId="0" borderId="0" xfId="0" applyNumberFormat="1" applyFont="1" applyAlignment="1">
      <alignment wrapText="1"/>
    </xf>
    <xf numFmtId="4" fontId="20" fillId="0" borderId="2" xfId="0" applyNumberFormat="1" applyFont="1" applyBorder="1" applyAlignment="1">
      <alignment vertical="top"/>
    </xf>
    <xf numFmtId="3" fontId="16" fillId="0" borderId="0" xfId="0" applyNumberFormat="1" applyFont="1"/>
    <xf numFmtId="4" fontId="25" fillId="0" borderId="2" xfId="0" applyNumberFormat="1" applyFont="1" applyBorder="1" applyAlignment="1">
      <alignment horizontal="left"/>
    </xf>
    <xf numFmtId="4" fontId="7" fillId="0" borderId="2" xfId="0" applyNumberFormat="1" applyFont="1" applyBorder="1" applyAlignment="1">
      <alignment wrapText="1"/>
    </xf>
    <xf numFmtId="4" fontId="36" fillId="0" borderId="2" xfId="0" applyNumberFormat="1" applyFont="1" applyBorder="1" applyAlignment="1">
      <alignment wrapText="1"/>
    </xf>
    <xf numFmtId="3" fontId="36" fillId="0" borderId="2" xfId="0" applyNumberFormat="1" applyFont="1" applyBorder="1" applyAlignment="1">
      <alignment horizontal="left" wrapText="1"/>
    </xf>
    <xf numFmtId="4" fontId="36" fillId="0" borderId="2" xfId="0" applyNumberFormat="1" applyFont="1" applyBorder="1" applyAlignment="1">
      <alignment horizontal="left" wrapText="1"/>
    </xf>
    <xf numFmtId="3" fontId="16" fillId="0" borderId="2" xfId="0" applyNumberFormat="1" applyFont="1" applyBorder="1" applyAlignment="1">
      <alignment vertical="top"/>
    </xf>
    <xf numFmtId="1" fontId="16" fillId="0" borderId="2" xfId="0" applyNumberFormat="1" applyFont="1" applyBorder="1" applyAlignment="1">
      <alignment horizontal="right" wrapText="1"/>
    </xf>
    <xf numFmtId="3" fontId="16" fillId="0" borderId="2" xfId="0" applyNumberFormat="1" applyFont="1" applyBorder="1" applyAlignment="1">
      <alignment horizontal="left" wrapText="1"/>
    </xf>
    <xf numFmtId="1" fontId="36" fillId="0" borderId="2" xfId="0" applyNumberFormat="1" applyFont="1" applyBorder="1" applyAlignment="1">
      <alignment horizontal="left" wrapText="1"/>
    </xf>
    <xf numFmtId="1" fontId="37" fillId="0" borderId="2" xfId="0" applyNumberFormat="1" applyFont="1" applyBorder="1" applyAlignment="1">
      <alignment horizontal="left" wrapText="1"/>
    </xf>
    <xf numFmtId="1" fontId="16" fillId="0" borderId="2" xfId="0" applyNumberFormat="1" applyFont="1" applyBorder="1" applyAlignment="1">
      <alignment horizontal="left"/>
    </xf>
    <xf numFmtId="1" fontId="16" fillId="0" borderId="2" xfId="0" applyNumberFormat="1" applyFont="1" applyBorder="1" applyAlignment="1">
      <alignment horizontal="left" vertical="top" wrapText="1"/>
    </xf>
    <xf numFmtId="3" fontId="35" fillId="0" borderId="2" xfId="0" applyNumberFormat="1" applyFont="1" applyBorder="1"/>
    <xf numFmtId="3" fontId="37" fillId="0" borderId="2" xfId="0" applyNumberFormat="1" applyFont="1" applyBorder="1"/>
    <xf numFmtId="1" fontId="16" fillId="0" borderId="2" xfId="0" applyNumberFormat="1" applyFont="1" applyBorder="1" applyAlignment="1">
      <alignment horizontal="center" vertical="center" wrapText="1"/>
    </xf>
    <xf numFmtId="1" fontId="22" fillId="0" borderId="2" xfId="0" applyNumberFormat="1" applyFont="1" applyBorder="1" applyAlignment="1">
      <alignment wrapText="1"/>
    </xf>
    <xf numFmtId="4" fontId="22" fillId="0" borderId="2" xfId="0" applyNumberFormat="1" applyFont="1" applyBorder="1" applyAlignment="1">
      <alignment horizontal="left" wrapText="1"/>
    </xf>
    <xf numFmtId="1" fontId="7" fillId="0" borderId="2" xfId="0" applyNumberFormat="1" applyFont="1" applyBorder="1" applyAlignment="1">
      <alignment horizontal="right"/>
    </xf>
    <xf numFmtId="4" fontId="16" fillId="0" borderId="2" xfId="0" applyNumberFormat="1" applyFont="1" applyBorder="1" applyAlignment="1">
      <alignment vertical="top"/>
    </xf>
    <xf numFmtId="1" fontId="36" fillId="0" borderId="2" xfId="0" applyNumberFormat="1" applyFont="1" applyBorder="1" applyAlignment="1">
      <alignment wrapText="1"/>
    </xf>
    <xf numFmtId="0" fontId="15" fillId="0" borderId="2" xfId="0" applyFont="1" applyBorder="1"/>
    <xf numFmtId="3" fontId="15" fillId="0" borderId="2" xfId="0" applyNumberFormat="1" applyFont="1" applyBorder="1"/>
    <xf numFmtId="0" fontId="40" fillId="0" borderId="2" xfId="3" applyFont="1" applyBorder="1" applyAlignment="1">
      <alignment horizontal="left" wrapText="1"/>
    </xf>
    <xf numFmtId="4" fontId="20" fillId="0" borderId="2" xfId="0" applyNumberFormat="1" applyFont="1" applyBorder="1" applyAlignment="1">
      <alignment wrapText="1"/>
    </xf>
    <xf numFmtId="1" fontId="20" fillId="0" borderId="2" xfId="0" applyNumberFormat="1" applyFont="1" applyBorder="1"/>
    <xf numFmtId="0" fontId="18" fillId="0" borderId="2" xfId="0" applyFont="1" applyBorder="1"/>
    <xf numFmtId="1" fontId="18" fillId="0" borderId="2" xfId="0" applyNumberFormat="1" applyFont="1" applyBorder="1"/>
    <xf numFmtId="4" fontId="16" fillId="0" borderId="3" xfId="2" applyNumberFormat="1" applyFont="1" applyFill="1" applyBorder="1" applyAlignment="1">
      <alignment wrapText="1"/>
    </xf>
    <xf numFmtId="4" fontId="16" fillId="0" borderId="3" xfId="0" applyNumberFormat="1" applyFont="1" applyBorder="1" applyAlignment="1">
      <alignment wrapText="1"/>
    </xf>
    <xf numFmtId="4" fontId="16" fillId="18" borderId="2" xfId="2" applyNumberFormat="1" applyFont="1" applyFill="1" applyBorder="1" applyAlignment="1">
      <alignment horizontal="center" vertical="center" wrapText="1"/>
    </xf>
    <xf numFmtId="0" fontId="38" fillId="18" borderId="2" xfId="0" applyFont="1" applyFill="1" applyBorder="1" applyAlignment="1">
      <alignment wrapText="1"/>
    </xf>
    <xf numFmtId="0" fontId="1" fillId="8" borderId="2" xfId="0" applyFont="1" applyFill="1" applyBorder="1"/>
    <xf numFmtId="0" fontId="1" fillId="8" borderId="2" xfId="0" applyFont="1" applyFill="1" applyBorder="1" applyAlignment="1">
      <alignment wrapText="1"/>
    </xf>
    <xf numFmtId="44" fontId="1" fillId="8" borderId="2" xfId="4" applyFont="1" applyFill="1" applyBorder="1" applyAlignment="1">
      <alignment wrapText="1"/>
    </xf>
    <xf numFmtId="164" fontId="1" fillId="8" borderId="2" xfId="0" applyNumberFormat="1" applyFont="1" applyFill="1" applyBorder="1" applyAlignment="1">
      <alignment wrapText="1"/>
    </xf>
    <xf numFmtId="0" fontId="1" fillId="4" borderId="2" xfId="0" applyFont="1" applyFill="1" applyBorder="1"/>
    <xf numFmtId="44" fontId="1" fillId="4" borderId="2" xfId="4" applyFont="1" applyFill="1" applyBorder="1" applyAlignment="1">
      <alignment wrapText="1"/>
    </xf>
    <xf numFmtId="164" fontId="1" fillId="4" borderId="2" xfId="0" applyNumberFormat="1" applyFont="1" applyFill="1" applyBorder="1" applyAlignment="1">
      <alignment wrapText="1"/>
    </xf>
    <xf numFmtId="44" fontId="1" fillId="8" borderId="2" xfId="4" applyFont="1" applyFill="1" applyBorder="1"/>
    <xf numFmtId="44" fontId="1" fillId="4" borderId="2" xfId="4" applyFont="1" applyFill="1" applyBorder="1"/>
    <xf numFmtId="0" fontId="48" fillId="8" borderId="2" xfId="0" applyFont="1" applyFill="1" applyBorder="1" applyAlignment="1">
      <alignment wrapText="1"/>
    </xf>
    <xf numFmtId="164" fontId="0" fillId="4" borderId="2" xfId="0" applyNumberFormat="1" applyFill="1" applyBorder="1"/>
    <xf numFmtId="0" fontId="0" fillId="16" borderId="2" xfId="0" applyFill="1" applyBorder="1"/>
    <xf numFmtId="164" fontId="0" fillId="16" borderId="2" xfId="0" applyNumberFormat="1" applyFill="1" applyBorder="1"/>
    <xf numFmtId="0" fontId="0" fillId="16" borderId="7" xfId="0" applyFill="1" applyBorder="1" applyAlignment="1">
      <alignment horizontal="center" vertical="center"/>
    </xf>
    <xf numFmtId="0" fontId="3" fillId="16" borderId="2"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1" fillId="0" borderId="2" xfId="0" applyFont="1" applyBorder="1"/>
    <xf numFmtId="0" fontId="49" fillId="19" borderId="2" xfId="0" applyFont="1" applyFill="1" applyBorder="1"/>
    <xf numFmtId="164" fontId="49" fillId="19" borderId="2" xfId="0" applyNumberFormat="1" applyFont="1" applyFill="1" applyBorder="1"/>
    <xf numFmtId="0" fontId="0" fillId="19" borderId="2" xfId="0" applyFill="1" applyBorder="1" applyAlignment="1">
      <alignment wrapText="1"/>
    </xf>
    <xf numFmtId="0" fontId="51" fillId="4" borderId="2" xfId="0" applyFont="1" applyFill="1" applyBorder="1" applyAlignment="1">
      <alignment wrapText="1"/>
    </xf>
    <xf numFmtId="0" fontId="51" fillId="0" borderId="2" xfId="0" applyFont="1" applyBorder="1" applyAlignment="1">
      <alignment wrapText="1"/>
    </xf>
    <xf numFmtId="0" fontId="38" fillId="17" borderId="2" xfId="0" applyFont="1" applyFill="1" applyBorder="1" applyAlignment="1">
      <alignment wrapText="1"/>
    </xf>
    <xf numFmtId="0" fontId="52" fillId="0" borderId="2" xfId="0" applyFont="1" applyBorder="1" applyAlignment="1">
      <alignment wrapText="1"/>
    </xf>
    <xf numFmtId="0" fontId="31" fillId="0" borderId="2" xfId="0" applyFont="1" applyBorder="1" applyAlignment="1">
      <alignment vertical="center" wrapText="1"/>
    </xf>
    <xf numFmtId="0" fontId="16" fillId="0" borderId="3" xfId="0" applyFont="1" applyBorder="1" applyAlignment="1">
      <alignment wrapText="1"/>
    </xf>
    <xf numFmtId="0" fontId="16" fillId="0" borderId="3" xfId="0" applyFont="1" applyBorder="1" applyAlignment="1">
      <alignment horizontal="left" wrapText="1"/>
    </xf>
    <xf numFmtId="1" fontId="20" fillId="0" borderId="3" xfId="0" applyNumberFormat="1" applyFont="1" applyBorder="1" applyAlignment="1">
      <alignment horizontal="right"/>
    </xf>
    <xf numFmtId="0" fontId="16" fillId="0" borderId="0" xfId="0" applyFont="1" applyAlignment="1">
      <alignment vertical="center"/>
    </xf>
    <xf numFmtId="1" fontId="16" fillId="0" borderId="6" xfId="0" applyNumberFormat="1" applyFont="1" applyBorder="1" applyAlignment="1">
      <alignment horizontal="right"/>
    </xf>
    <xf numFmtId="0" fontId="20" fillId="0" borderId="7" xfId="0" applyFont="1" applyBorder="1"/>
    <xf numFmtId="1" fontId="25" fillId="0" borderId="0" xfId="0" applyNumberFormat="1" applyFont="1"/>
    <xf numFmtId="0" fontId="32" fillId="0" borderId="0" xfId="0" applyFont="1"/>
    <xf numFmtId="1" fontId="20" fillId="0" borderId="0" xfId="0" applyNumberFormat="1" applyFont="1" applyAlignment="1">
      <alignment wrapText="1"/>
    </xf>
    <xf numFmtId="0" fontId="20" fillId="0" borderId="3" xfId="0" applyFont="1" applyBorder="1" applyAlignment="1">
      <alignment wrapText="1"/>
    </xf>
    <xf numFmtId="0" fontId="20" fillId="0" borderId="3" xfId="0" applyFont="1" applyBorder="1" applyAlignment="1">
      <alignment horizontal="left" wrapText="1"/>
    </xf>
    <xf numFmtId="1" fontId="20" fillId="0" borderId="3" xfId="0" applyNumberFormat="1" applyFont="1" applyBorder="1" applyAlignment="1">
      <alignment wrapText="1"/>
    </xf>
    <xf numFmtId="0" fontId="20" fillId="0" borderId="3" xfId="0" applyFont="1" applyBorder="1" applyAlignment="1">
      <alignment horizontal="right" wrapText="1"/>
    </xf>
    <xf numFmtId="0" fontId="49" fillId="0" borderId="0" xfId="0" applyFont="1" applyAlignment="1">
      <alignment horizontal="center" vertical="center" wrapText="1"/>
    </xf>
    <xf numFmtId="0" fontId="13" fillId="15" borderId="2" xfId="0" applyFont="1" applyFill="1" applyBorder="1"/>
    <xf numFmtId="0" fontId="57" fillId="0" borderId="2" xfId="0" applyFont="1" applyBorder="1" applyAlignment="1">
      <alignment vertical="center"/>
    </xf>
    <xf numFmtId="4" fontId="57" fillId="0" borderId="2" xfId="0" applyNumberFormat="1" applyFont="1" applyBorder="1" applyAlignment="1">
      <alignment horizontal="right" vertical="center" wrapText="1"/>
    </xf>
    <xf numFmtId="4" fontId="0" fillId="0" borderId="2" xfId="0" applyNumberFormat="1" applyBorder="1"/>
    <xf numFmtId="3" fontId="0" fillId="4" borderId="2" xfId="0" applyNumberFormat="1" applyFill="1" applyBorder="1"/>
    <xf numFmtId="0" fontId="53" fillId="8" borderId="2" xfId="0" applyFont="1" applyFill="1" applyBorder="1" applyAlignment="1">
      <alignment vertical="center"/>
    </xf>
    <xf numFmtId="3" fontId="13" fillId="8" borderId="2" xfId="0" applyNumberFormat="1" applyFont="1" applyFill="1" applyBorder="1"/>
    <xf numFmtId="4" fontId="53" fillId="8" borderId="2" xfId="0" applyNumberFormat="1" applyFont="1" applyFill="1" applyBorder="1" applyAlignment="1">
      <alignment horizontal="right" vertical="center"/>
    </xf>
    <xf numFmtId="4" fontId="13" fillId="8" borderId="2" xfId="0" applyNumberFormat="1" applyFont="1" applyFill="1" applyBorder="1"/>
    <xf numFmtId="0" fontId="0" fillId="4" borderId="2" xfId="0" applyFill="1" applyBorder="1"/>
    <xf numFmtId="165" fontId="0" fillId="4" borderId="2" xfId="0" applyNumberFormat="1" applyFill="1" applyBorder="1"/>
    <xf numFmtId="0" fontId="53" fillId="20" borderId="2" xfId="0" applyFont="1" applyFill="1" applyBorder="1" applyAlignment="1">
      <alignment vertical="center"/>
    </xf>
    <xf numFmtId="3" fontId="13" fillId="4" borderId="2" xfId="0" applyNumberFormat="1" applyFont="1" applyFill="1" applyBorder="1"/>
    <xf numFmtId="4" fontId="53" fillId="20" borderId="2" xfId="0" applyNumberFormat="1" applyFont="1" applyFill="1" applyBorder="1" applyAlignment="1">
      <alignment horizontal="right" vertical="center"/>
    </xf>
    <xf numFmtId="4" fontId="13" fillId="0" borderId="2" xfId="0" applyNumberFormat="1" applyFont="1" applyBorder="1"/>
    <xf numFmtId="0" fontId="20" fillId="4" borderId="3" xfId="0" applyFont="1" applyFill="1" applyBorder="1" applyAlignment="1">
      <alignment wrapText="1"/>
    </xf>
    <xf numFmtId="0" fontId="57" fillId="17" borderId="2" xfId="0" applyFont="1" applyFill="1" applyBorder="1" applyAlignment="1">
      <alignment vertical="center"/>
    </xf>
    <xf numFmtId="4" fontId="58" fillId="21" borderId="1" xfId="0" applyNumberFormat="1" applyFont="1" applyFill="1" applyBorder="1" applyAlignment="1">
      <alignment textRotation="90" wrapText="1"/>
    </xf>
    <xf numFmtId="4" fontId="58" fillId="21" borderId="19" xfId="0" applyNumberFormat="1" applyFont="1" applyFill="1" applyBorder="1" applyAlignment="1">
      <alignment textRotation="90" wrapText="1"/>
    </xf>
    <xf numFmtId="4" fontId="5" fillId="22" borderId="19" xfId="0" applyNumberFormat="1" applyFont="1" applyFill="1" applyBorder="1" applyAlignment="1">
      <alignment horizontal="center" vertical="center" wrapText="1"/>
    </xf>
    <xf numFmtId="4" fontId="6" fillId="23" borderId="19" xfId="0" applyNumberFormat="1" applyFont="1" applyFill="1" applyBorder="1" applyAlignment="1">
      <alignment textRotation="90" wrapText="1"/>
    </xf>
    <xf numFmtId="4" fontId="7" fillId="23" borderId="19" xfId="0" applyNumberFormat="1" applyFont="1" applyFill="1" applyBorder="1" applyAlignment="1">
      <alignment horizontal="left" wrapText="1"/>
    </xf>
    <xf numFmtId="1" fontId="7" fillId="23" borderId="19" xfId="0" applyNumberFormat="1" applyFont="1" applyFill="1" applyBorder="1" applyAlignment="1">
      <alignment horizontal="left" wrapText="1"/>
    </xf>
    <xf numFmtId="4" fontId="7" fillId="23" borderId="19" xfId="0" applyNumberFormat="1" applyFont="1" applyFill="1" applyBorder="1" applyAlignment="1">
      <alignment horizontal="left" textRotation="90" wrapText="1"/>
    </xf>
    <xf numFmtId="3" fontId="7" fillId="23" borderId="19" xfId="0" applyNumberFormat="1" applyFont="1" applyFill="1" applyBorder="1" applyAlignment="1">
      <alignment horizontal="left" textRotation="90" wrapText="1"/>
    </xf>
    <xf numFmtId="1" fontId="7" fillId="24" borderId="19" xfId="0" applyNumberFormat="1" applyFont="1" applyFill="1" applyBorder="1" applyAlignment="1">
      <alignment horizontal="left" wrapText="1"/>
    </xf>
    <xf numFmtId="1" fontId="60" fillId="25" borderId="19" xfId="0" applyNumberFormat="1" applyFont="1" applyFill="1" applyBorder="1" applyAlignment="1">
      <alignment horizontal="left" wrapText="1"/>
    </xf>
    <xf numFmtId="3" fontId="59" fillId="26" borderId="19" xfId="0" applyNumberFormat="1" applyFont="1" applyFill="1" applyBorder="1" applyAlignment="1">
      <alignment horizontal="left" textRotation="90" wrapText="1"/>
    </xf>
    <xf numFmtId="3" fontId="59" fillId="27" borderId="19" xfId="0" applyNumberFormat="1" applyFont="1" applyFill="1" applyBorder="1" applyAlignment="1">
      <alignment horizontal="left" wrapText="1"/>
    </xf>
    <xf numFmtId="3" fontId="61" fillId="27" borderId="19" xfId="0" applyNumberFormat="1" applyFont="1" applyFill="1" applyBorder="1" applyAlignment="1">
      <alignment horizontal="left" textRotation="90" wrapText="1"/>
    </xf>
    <xf numFmtId="4" fontId="59" fillId="27" borderId="19" xfId="0" applyNumberFormat="1" applyFont="1" applyFill="1" applyBorder="1" applyAlignment="1">
      <alignment horizontal="left" wrapText="1"/>
    </xf>
    <xf numFmtId="4" fontId="59" fillId="27" borderId="19" xfId="0" applyNumberFormat="1" applyFont="1" applyFill="1" applyBorder="1" applyAlignment="1">
      <alignment horizontal="left" textRotation="90" wrapText="1"/>
    </xf>
    <xf numFmtId="3" fontId="59" fillId="28" borderId="19" xfId="0" applyNumberFormat="1" applyFont="1" applyFill="1" applyBorder="1" applyAlignment="1">
      <alignment horizontal="left" textRotation="90" wrapText="1"/>
    </xf>
    <xf numFmtId="3" fontId="62" fillId="28" borderId="19" xfId="0" applyNumberFormat="1" applyFont="1" applyFill="1" applyBorder="1" applyAlignment="1">
      <alignment horizontal="left" textRotation="90" wrapText="1"/>
    </xf>
    <xf numFmtId="3" fontId="62" fillId="28" borderId="19" xfId="0" applyNumberFormat="1" applyFont="1" applyFill="1" applyBorder="1" applyAlignment="1">
      <alignment wrapText="1"/>
    </xf>
    <xf numFmtId="3" fontId="63" fillId="26" borderId="19" xfId="0" applyNumberFormat="1" applyFont="1" applyFill="1" applyBorder="1" applyAlignment="1">
      <alignment horizontal="left" textRotation="90" wrapText="1"/>
    </xf>
    <xf numFmtId="3" fontId="62" fillId="29" borderId="19" xfId="0" applyNumberFormat="1" applyFont="1" applyFill="1" applyBorder="1" applyAlignment="1">
      <alignment horizontal="left" textRotation="90" wrapText="1"/>
    </xf>
    <xf numFmtId="1" fontId="59" fillId="27" borderId="19" xfId="0" applyNumberFormat="1" applyFont="1" applyFill="1" applyBorder="1" applyAlignment="1">
      <alignment horizontal="left" textRotation="90" wrapText="1"/>
    </xf>
    <xf numFmtId="4" fontId="59" fillId="27" borderId="19" xfId="0" applyNumberFormat="1" applyFont="1" applyFill="1" applyBorder="1" applyAlignment="1">
      <alignment wrapText="1"/>
    </xf>
    <xf numFmtId="1" fontId="59" fillId="30" borderId="19" xfId="0" applyNumberFormat="1" applyFont="1" applyFill="1" applyBorder="1" applyAlignment="1">
      <alignment horizontal="left" textRotation="90" wrapText="1"/>
    </xf>
    <xf numFmtId="3" fontId="62" fillId="30" borderId="19" xfId="0" applyNumberFormat="1" applyFont="1" applyFill="1" applyBorder="1" applyAlignment="1">
      <alignment horizontal="left" wrapText="1"/>
    </xf>
    <xf numFmtId="3" fontId="64" fillId="29" borderId="19" xfId="0" applyNumberFormat="1" applyFont="1" applyFill="1" applyBorder="1" applyAlignment="1">
      <alignment horizontal="left" textRotation="90" wrapText="1"/>
    </xf>
    <xf numFmtId="4" fontId="16" fillId="0" borderId="7" xfId="0" applyNumberFormat="1" applyFont="1" applyBorder="1" applyAlignment="1">
      <alignment wrapText="1"/>
    </xf>
    <xf numFmtId="4" fontId="16" fillId="0" borderId="18" xfId="0" applyNumberFormat="1" applyFont="1" applyBorder="1" applyAlignment="1">
      <alignment wrapText="1"/>
    </xf>
    <xf numFmtId="4" fontId="16" fillId="0" borderId="18" xfId="0" applyNumberFormat="1" applyFont="1" applyBorder="1" applyAlignment="1">
      <alignment horizontal="left" wrapText="1"/>
    </xf>
    <xf numFmtId="1" fontId="16" fillId="0" borderId="18" xfId="0" applyNumberFormat="1" applyFont="1" applyBorder="1" applyAlignment="1">
      <alignment wrapText="1"/>
    </xf>
    <xf numFmtId="1" fontId="16" fillId="0" borderId="18" xfId="0" applyNumberFormat="1" applyFont="1" applyBorder="1" applyAlignment="1">
      <alignment horizontal="right" wrapText="1"/>
    </xf>
    <xf numFmtId="1" fontId="16" fillId="0" borderId="18" xfId="0" applyNumberFormat="1" applyFont="1" applyBorder="1" applyAlignment="1">
      <alignment horizontal="right"/>
    </xf>
    <xf numFmtId="3" fontId="16" fillId="0" borderId="18" xfId="0" applyNumberFormat="1" applyFont="1" applyBorder="1" applyAlignment="1">
      <alignment horizontal="right"/>
    </xf>
    <xf numFmtId="3" fontId="65" fillId="0" borderId="18" xfId="0" applyNumberFormat="1" applyFont="1" applyBorder="1" applyAlignment="1">
      <alignment horizontal="right"/>
    </xf>
    <xf numFmtId="4" fontId="65" fillId="0" borderId="18" xfId="0" applyNumberFormat="1" applyFont="1" applyBorder="1" applyAlignment="1">
      <alignment horizontal="right"/>
    </xf>
    <xf numFmtId="4" fontId="65" fillId="0" borderId="18" xfId="0" applyNumberFormat="1" applyFont="1" applyBorder="1" applyAlignment="1">
      <alignment horizontal="left"/>
    </xf>
    <xf numFmtId="3" fontId="16" fillId="0" borderId="18" xfId="0" applyNumberFormat="1" applyFont="1" applyBorder="1"/>
    <xf numFmtId="1" fontId="16" fillId="0" borderId="18" xfId="0" applyNumberFormat="1" applyFont="1" applyBorder="1"/>
    <xf numFmtId="1" fontId="65" fillId="0" borderId="18" xfId="0" applyNumberFormat="1" applyFont="1" applyBorder="1" applyAlignment="1">
      <alignment horizontal="right"/>
    </xf>
    <xf numFmtId="2" fontId="16" fillId="0" borderId="7" xfId="0" applyNumberFormat="1" applyFont="1" applyBorder="1" applyAlignment="1">
      <alignment wrapText="1"/>
    </xf>
    <xf numFmtId="2" fontId="16" fillId="0" borderId="6" xfId="0" applyNumberFormat="1" applyFont="1" applyBorder="1"/>
    <xf numFmtId="4" fontId="16" fillId="0" borderId="6" xfId="0" applyNumberFormat="1" applyFont="1" applyBorder="1" applyAlignment="1">
      <alignment horizontal="left" wrapText="1"/>
    </xf>
    <xf numFmtId="3" fontId="16" fillId="0" borderId="18" xfId="0" applyNumberFormat="1" applyFont="1" applyBorder="1" applyAlignment="1">
      <alignment horizontal="right" wrapText="1"/>
    </xf>
    <xf numFmtId="2" fontId="16" fillId="0" borderId="18" xfId="0" applyNumberFormat="1" applyFont="1" applyBorder="1" applyAlignment="1">
      <alignment wrapText="1"/>
    </xf>
    <xf numFmtId="0" fontId="16" fillId="0" borderId="18" xfId="0" applyFont="1" applyBorder="1" applyAlignment="1">
      <alignment wrapText="1"/>
    </xf>
    <xf numFmtId="4" fontId="65" fillId="0" borderId="18" xfId="0" applyNumberFormat="1" applyFont="1" applyBorder="1" applyAlignment="1">
      <alignment horizontal="left" wrapText="1"/>
    </xf>
    <xf numFmtId="0" fontId="65" fillId="0" borderId="18" xfId="0" applyFont="1" applyBorder="1" applyAlignment="1">
      <alignment horizontal="left" wrapText="1"/>
    </xf>
    <xf numFmtId="4" fontId="16" fillId="0" borderId="18" xfId="0" applyNumberFormat="1" applyFont="1" applyBorder="1" applyAlignment="1">
      <alignment horizontal="right"/>
    </xf>
    <xf numFmtId="4" fontId="25" fillId="0" borderId="7" xfId="0" applyNumberFormat="1" applyFont="1" applyBorder="1" applyAlignment="1">
      <alignment wrapText="1"/>
    </xf>
    <xf numFmtId="4" fontId="25" fillId="0" borderId="18" xfId="0" applyNumberFormat="1" applyFont="1" applyBorder="1" applyAlignment="1">
      <alignment wrapText="1"/>
    </xf>
    <xf numFmtId="4" fontId="25" fillId="0" borderId="18" xfId="0" applyNumberFormat="1" applyFont="1" applyBorder="1" applyAlignment="1">
      <alignment horizontal="left" wrapText="1"/>
    </xf>
    <xf numFmtId="1" fontId="25" fillId="0" borderId="18" xfId="0" applyNumberFormat="1" applyFont="1" applyBorder="1" applyAlignment="1">
      <alignment wrapText="1"/>
    </xf>
    <xf numFmtId="3" fontId="25" fillId="0" borderId="18" xfId="0" applyNumberFormat="1" applyFont="1" applyBorder="1" applyAlignment="1">
      <alignment horizontal="right" wrapText="1"/>
    </xf>
    <xf numFmtId="1" fontId="25" fillId="0" borderId="18" xfId="0" applyNumberFormat="1" applyFont="1" applyBorder="1" applyAlignment="1">
      <alignment horizontal="right"/>
    </xf>
    <xf numFmtId="3" fontId="25" fillId="0" borderId="18" xfId="0" applyNumberFormat="1" applyFont="1" applyBorder="1" applyAlignment="1">
      <alignment horizontal="right"/>
    </xf>
    <xf numFmtId="3" fontId="66" fillId="0" borderId="18" xfId="0" applyNumberFormat="1" applyFont="1" applyBorder="1" applyAlignment="1">
      <alignment horizontal="right"/>
    </xf>
    <xf numFmtId="4" fontId="66" fillId="0" borderId="18" xfId="0" applyNumberFormat="1" applyFont="1" applyBorder="1" applyAlignment="1">
      <alignment horizontal="right"/>
    </xf>
    <xf numFmtId="4" fontId="25" fillId="0" borderId="18" xfId="0" applyNumberFormat="1" applyFont="1" applyBorder="1" applyAlignment="1">
      <alignment horizontal="right"/>
    </xf>
    <xf numFmtId="3" fontId="25" fillId="0" borderId="18" xfId="0" applyNumberFormat="1" applyFont="1" applyBorder="1"/>
    <xf numFmtId="1" fontId="25" fillId="0" borderId="18" xfId="0" applyNumberFormat="1" applyFont="1" applyBorder="1"/>
    <xf numFmtId="1" fontId="66" fillId="0" borderId="18" xfId="0" applyNumberFormat="1" applyFont="1" applyBorder="1" applyAlignment="1">
      <alignment horizontal="right"/>
    </xf>
    <xf numFmtId="1" fontId="66" fillId="0" borderId="7" xfId="0" applyNumberFormat="1" applyFont="1" applyBorder="1" applyAlignment="1">
      <alignment horizontal="right"/>
    </xf>
    <xf numFmtId="0" fontId="16" fillId="0" borderId="18" xfId="0" applyFont="1" applyBorder="1" applyAlignment="1">
      <alignment horizontal="left" wrapText="1"/>
    </xf>
    <xf numFmtId="4" fontId="16" fillId="0" borderId="18" xfId="0" applyNumberFormat="1" applyFont="1" applyBorder="1" applyAlignment="1">
      <alignment horizontal="left"/>
    </xf>
    <xf numFmtId="1" fontId="16" fillId="0" borderId="7" xfId="0" applyNumberFormat="1" applyFont="1" applyBorder="1" applyAlignment="1">
      <alignment horizontal="right"/>
    </xf>
    <xf numFmtId="4" fontId="66" fillId="0" borderId="18" xfId="0" applyNumberFormat="1" applyFont="1" applyBorder="1" applyAlignment="1">
      <alignment horizontal="left"/>
    </xf>
    <xf numFmtId="0" fontId="66" fillId="0" borderId="18" xfId="0" applyFont="1" applyBorder="1"/>
    <xf numFmtId="4" fontId="16" fillId="0" borderId="20" xfId="0" applyNumberFormat="1" applyFont="1" applyBorder="1" applyAlignment="1">
      <alignment wrapText="1"/>
    </xf>
    <xf numFmtId="4" fontId="16" fillId="0" borderId="18" xfId="0" applyNumberFormat="1" applyFont="1" applyBorder="1"/>
    <xf numFmtId="4" fontId="7" fillId="0" borderId="18" xfId="0" applyNumberFormat="1" applyFont="1" applyBorder="1" applyAlignment="1">
      <alignment wrapText="1"/>
    </xf>
    <xf numFmtId="3" fontId="16" fillId="0" borderId="18" xfId="0" applyNumberFormat="1" applyFont="1" applyBorder="1" applyAlignment="1">
      <alignment horizontal="left" wrapText="1"/>
    </xf>
    <xf numFmtId="3" fontId="16" fillId="0" borderId="6" xfId="0" applyNumberFormat="1" applyFont="1" applyBorder="1" applyAlignment="1">
      <alignment horizontal="right" wrapText="1"/>
    </xf>
    <xf numFmtId="3" fontId="16" fillId="0" borderId="18" xfId="0" applyNumberFormat="1" applyFont="1" applyBorder="1" applyAlignment="1">
      <alignment vertical="top"/>
    </xf>
    <xf numFmtId="1" fontId="37" fillId="0" borderId="18" xfId="0" applyNumberFormat="1" applyFont="1" applyBorder="1" applyAlignment="1">
      <alignment horizontal="left" wrapText="1"/>
    </xf>
    <xf numFmtId="1" fontId="16" fillId="0" borderId="18" xfId="0" applyNumberFormat="1" applyFont="1" applyBorder="1" applyAlignment="1">
      <alignment horizontal="left"/>
    </xf>
    <xf numFmtId="3" fontId="35" fillId="0" borderId="18" xfId="0" applyNumberFormat="1" applyFont="1" applyBorder="1"/>
    <xf numFmtId="4" fontId="16" fillId="0" borderId="18" xfId="0" applyNumberFormat="1" applyFont="1" applyBorder="1" applyAlignment="1">
      <alignment vertical="top"/>
    </xf>
    <xf numFmtId="3" fontId="16" fillId="0" borderId="18" xfId="0" applyNumberFormat="1" applyFont="1" applyBorder="1" applyAlignment="1">
      <alignment horizontal="left"/>
    </xf>
    <xf numFmtId="0" fontId="65" fillId="0" borderId="18" xfId="0" applyFont="1" applyBorder="1"/>
    <xf numFmtId="3" fontId="16" fillId="0" borderId="7" xfId="0" applyNumberFormat="1" applyFont="1" applyBorder="1" applyAlignment="1">
      <alignment horizontal="right"/>
    </xf>
    <xf numFmtId="3" fontId="16" fillId="0" borderId="6" xfId="0" applyNumberFormat="1" applyFont="1" applyBorder="1"/>
    <xf numFmtId="0" fontId="65" fillId="0" borderId="7" xfId="0" applyFont="1" applyBorder="1" applyAlignment="1">
      <alignment wrapText="1"/>
    </xf>
    <xf numFmtId="0" fontId="65" fillId="0" borderId="6" xfId="0" applyFont="1" applyBorder="1" applyAlignment="1">
      <alignment wrapText="1"/>
    </xf>
    <xf numFmtId="1" fontId="65" fillId="0" borderId="18" xfId="0" applyNumberFormat="1" applyFont="1" applyBorder="1" applyAlignment="1">
      <alignment wrapText="1"/>
    </xf>
    <xf numFmtId="0" fontId="65" fillId="0" borderId="18" xfId="0" applyFont="1" applyBorder="1" applyAlignment="1">
      <alignment wrapText="1"/>
    </xf>
    <xf numFmtId="0" fontId="65" fillId="0" borderId="18" xfId="0" applyFont="1" applyBorder="1" applyAlignment="1">
      <alignment horizontal="right" wrapText="1"/>
    </xf>
    <xf numFmtId="3" fontId="16" fillId="0" borderId="18" xfId="0" applyNumberFormat="1" applyFont="1" applyBorder="1" applyAlignment="1">
      <alignment wrapText="1"/>
    </xf>
    <xf numFmtId="1" fontId="16" fillId="0" borderId="6" xfId="0" applyNumberFormat="1" applyFont="1" applyBorder="1"/>
    <xf numFmtId="3" fontId="16" fillId="0" borderId="16" xfId="0" applyNumberFormat="1" applyFont="1" applyBorder="1" applyAlignment="1">
      <alignment horizontal="right"/>
    </xf>
    <xf numFmtId="3" fontId="16" fillId="0" borderId="6" xfId="0" applyNumberFormat="1" applyFont="1" applyBorder="1" applyAlignment="1">
      <alignment horizontal="right"/>
    </xf>
    <xf numFmtId="0" fontId="67" fillId="0" borderId="0" xfId="0" applyFont="1"/>
    <xf numFmtId="0" fontId="0" fillId="4" borderId="0" xfId="0" applyFill="1" applyAlignment="1">
      <alignment horizontal="center" vertical="center" wrapText="1"/>
    </xf>
    <xf numFmtId="0" fontId="0" fillId="4" borderId="0" xfId="0" applyFill="1" applyAlignment="1">
      <alignment horizontal="left" vertical="top" wrapText="1"/>
    </xf>
    <xf numFmtId="0" fontId="13" fillId="4" borderId="2" xfId="0" applyFont="1" applyFill="1" applyBorder="1" applyAlignment="1">
      <alignment horizontal="center" vertical="center" wrapText="1"/>
    </xf>
    <xf numFmtId="3" fontId="43" fillId="16" borderId="9" xfId="0" applyNumberFormat="1" applyFont="1" applyFill="1" applyBorder="1" applyAlignment="1">
      <alignment horizontal="center" vertical="center"/>
    </xf>
    <xf numFmtId="3" fontId="43" fillId="16" borderId="10" xfId="0" applyNumberFormat="1" applyFont="1" applyFill="1" applyBorder="1" applyAlignment="1">
      <alignment horizontal="center" vertical="center"/>
    </xf>
    <xf numFmtId="3" fontId="43" fillId="16" borderId="6" xfId="0" applyNumberFormat="1" applyFont="1" applyFill="1" applyBorder="1" applyAlignment="1">
      <alignment horizontal="center" vertical="center"/>
    </xf>
    <xf numFmtId="0" fontId="13" fillId="15" borderId="3" xfId="0" applyFont="1" applyFill="1" applyBorder="1" applyAlignment="1">
      <alignment horizontal="center"/>
    </xf>
    <xf numFmtId="0" fontId="13" fillId="15" borderId="11" xfId="0" applyFont="1" applyFill="1" applyBorder="1" applyAlignment="1">
      <alignment horizontal="center"/>
    </xf>
    <xf numFmtId="0" fontId="13" fillId="15" borderId="7" xfId="0" applyFont="1" applyFill="1" applyBorder="1" applyAlignment="1">
      <alignment horizontal="center"/>
    </xf>
    <xf numFmtId="0" fontId="47" fillId="16" borderId="12" xfId="0" applyFont="1" applyFill="1" applyBorder="1" applyAlignment="1">
      <alignment horizontal="center" vertical="top" wrapText="1"/>
    </xf>
    <xf numFmtId="0" fontId="53" fillId="15" borderId="3" xfId="0" applyFont="1" applyFill="1" applyBorder="1" applyAlignment="1">
      <alignment horizontal="center" vertical="center" wrapText="1"/>
    </xf>
    <xf numFmtId="0" fontId="53" fillId="15" borderId="11" xfId="0" applyFont="1" applyFill="1" applyBorder="1" applyAlignment="1">
      <alignment horizontal="center" vertical="center" wrapText="1"/>
    </xf>
    <xf numFmtId="0" fontId="53" fillId="15" borderId="7" xfId="0" applyFont="1" applyFill="1" applyBorder="1" applyAlignment="1">
      <alignment horizontal="center" vertical="center" wrapText="1"/>
    </xf>
    <xf numFmtId="0" fontId="53" fillId="12" borderId="13" xfId="0" applyFont="1" applyFill="1" applyBorder="1" applyAlignment="1">
      <alignment horizontal="center" vertical="center" wrapText="1"/>
    </xf>
    <xf numFmtId="0" fontId="53" fillId="12" borderId="14" xfId="0" applyFont="1" applyFill="1" applyBorder="1" applyAlignment="1">
      <alignment horizontal="center" vertical="center" wrapText="1"/>
    </xf>
    <xf numFmtId="0" fontId="53" fillId="12" borderId="15" xfId="0" applyFont="1" applyFill="1" applyBorder="1" applyAlignment="1">
      <alignment horizontal="center" vertical="center" wrapText="1"/>
    </xf>
    <xf numFmtId="0" fontId="53" fillId="12" borderId="16" xfId="0" applyFont="1" applyFill="1" applyBorder="1" applyAlignment="1">
      <alignment horizontal="center" vertical="center" wrapText="1"/>
    </xf>
    <xf numFmtId="0" fontId="53" fillId="12" borderId="17" xfId="0" applyFont="1" applyFill="1" applyBorder="1" applyAlignment="1">
      <alignment horizontal="center" vertical="center" wrapText="1"/>
    </xf>
    <xf numFmtId="0" fontId="53" fillId="12" borderId="18" xfId="0" applyFont="1" applyFill="1" applyBorder="1" applyAlignment="1">
      <alignment horizontal="center" vertical="center" wrapText="1"/>
    </xf>
    <xf numFmtId="0" fontId="54" fillId="15" borderId="3" xfId="0" applyFont="1" applyFill="1" applyBorder="1" applyAlignment="1">
      <alignment horizontal="center" vertical="center" wrapText="1"/>
    </xf>
    <xf numFmtId="0" fontId="54" fillId="15" borderId="11" xfId="0" applyFont="1" applyFill="1" applyBorder="1" applyAlignment="1">
      <alignment horizontal="center" vertical="center" wrapText="1"/>
    </xf>
    <xf numFmtId="0" fontId="54" fillId="15" borderId="7"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11" xfId="0" applyFont="1" applyFill="1" applyBorder="1" applyAlignment="1">
      <alignment horizontal="center" vertical="center" wrapText="1"/>
    </xf>
    <xf numFmtId="0" fontId="13" fillId="15" borderId="7" xfId="0" applyFont="1" applyFill="1" applyBorder="1" applyAlignment="1">
      <alignment horizontal="center" vertical="center" wrapText="1"/>
    </xf>
    <xf numFmtId="0" fontId="47" fillId="19" borderId="2" xfId="0" applyFont="1" applyFill="1" applyBorder="1" applyAlignment="1">
      <alignment horizontal="center" vertical="center" wrapText="1"/>
    </xf>
    <xf numFmtId="0" fontId="0" fillId="8" borderId="2" xfId="0" applyFill="1" applyBorder="1"/>
    <xf numFmtId="1" fontId="0" fillId="8" borderId="2" xfId="0" applyNumberFormat="1" applyFill="1" applyBorder="1"/>
    <xf numFmtId="3" fontId="0" fillId="8" borderId="2" xfId="0" applyNumberFormat="1" applyFill="1" applyBorder="1"/>
  </cellXfs>
  <cellStyles count="5">
    <cellStyle name="Bad" xfId="1" builtinId="27"/>
    <cellStyle name="Currency" xfId="4" builtinId="4"/>
    <cellStyle name="Hyperlink" xfId="2" builtinId="8"/>
    <cellStyle name="Normal" xfId="0" builtinId="0"/>
    <cellStyle name="Normal_English" xfId="3" xr:uid="{0F05CD23-D3D8-AA4A-A545-0F15FED25156}"/>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61EF9D84-1233-9F46-84D9-ABD2C256BF4D}"/>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B77C8AFB-3B36-0446-97D6-18278E63ADDE}"/>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139700</xdr:colOff>
      <xdr:row>0</xdr:row>
      <xdr:rowOff>12700</xdr:rowOff>
    </xdr:from>
    <xdr:to>
      <xdr:col>7</xdr:col>
      <xdr:colOff>3174</xdr:colOff>
      <xdr:row>0</xdr:row>
      <xdr:rowOff>250825</xdr:rowOff>
    </xdr:to>
    <xdr:sp macro="" textlink="">
      <xdr:nvSpPr>
        <xdr:cNvPr id="2" name="TextBox 1">
          <a:extLst>
            <a:ext uri="{FF2B5EF4-FFF2-40B4-BE49-F238E27FC236}">
              <a16:creationId xmlns:a16="http://schemas.microsoft.com/office/drawing/2014/main" id="{61EF9D84-1233-9F46-84D9-ABD2C256BF4D}"/>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74A17070-3A5D-0C40-A207-94C6B37AE9A8}"/>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D1E7B7C4-0204-1744-A640-684EFE290A67}"/>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1624BDB3-C8BD-5540-8ED9-F95B697F798F}"/>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3DCC6C99-D79A-7449-BDB5-F9F5A06ADA69}"/>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3BDA5DB3-751A-AE44-93AD-98A786182F6C}"/>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2F2C7458-0D46-274F-9ACD-DE111E095FED}"/>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155576</xdr:colOff>
      <xdr:row>0</xdr:row>
      <xdr:rowOff>26458</xdr:rowOff>
    </xdr:from>
    <xdr:to>
      <xdr:col>8</xdr:col>
      <xdr:colOff>95250</xdr:colOff>
      <xdr:row>0</xdr:row>
      <xdr:rowOff>264583</xdr:rowOff>
    </xdr:to>
    <xdr:sp macro="" textlink="">
      <xdr:nvSpPr>
        <xdr:cNvPr id="2" name="TextBox 1">
          <a:extLst>
            <a:ext uri="{FF2B5EF4-FFF2-40B4-BE49-F238E27FC236}">
              <a16:creationId xmlns:a16="http://schemas.microsoft.com/office/drawing/2014/main" id="{43987B8E-B053-C142-BA93-F2B1B593E437}"/>
            </a:ext>
          </a:extLst>
        </xdr:cNvPr>
        <xdr:cNvSpPr txBox="1"/>
      </xdr:nvSpPr>
      <xdr:spPr>
        <a:xfrm>
          <a:off x="1298576" y="26458"/>
          <a:ext cx="3990974"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D85C-4312-1041-AA9C-ED7DAF5361E2}">
  <dimension ref="A1:AN333"/>
  <sheetViews>
    <sheetView tabSelected="1" zoomScale="140" zoomScaleNormal="140" workbookViewId="0">
      <pane xSplit="14" ySplit="1" topLeftCell="AA2" activePane="bottomRight" state="frozen"/>
      <selection pane="topRight" activeCell="O1" sqref="O1"/>
      <selection pane="bottomLeft" activeCell="A2" sqref="A2"/>
      <selection pane="bottomRight" activeCell="A2" sqref="A2"/>
    </sheetView>
  </sheetViews>
  <sheetFormatPr baseColWidth="10" defaultColWidth="9.1640625" defaultRowHeight="16" x14ac:dyDescent="0.2"/>
  <cols>
    <col min="1" max="1" width="6" style="112" customWidth="1"/>
    <col min="2" max="2" width="9" style="112" customWidth="1"/>
    <col min="3" max="3" width="20.5" customWidth="1"/>
    <col min="4" max="4" width="3.5" customWidth="1"/>
    <col min="5" max="5" width="5" customWidth="1"/>
    <col min="6" max="6" width="6.6640625" customWidth="1"/>
    <col min="7" max="7" width="6.1640625" style="113" customWidth="1"/>
    <col min="8" max="8" width="11.33203125" customWidth="1"/>
    <col min="9" max="9" width="5" customWidth="1"/>
    <col min="10" max="10" width="5.1640625" customWidth="1"/>
    <col min="11" max="11" width="5.33203125" customWidth="1"/>
    <col min="12" max="12" width="5.83203125" customWidth="1"/>
    <col min="13" max="13" width="4.6640625" customWidth="1"/>
    <col min="14" max="14" width="4.5" style="32" customWidth="1"/>
    <col min="15" max="15" width="8.1640625" customWidth="1"/>
    <col min="16" max="16" width="4.83203125" customWidth="1"/>
    <col min="17" max="17" width="6.1640625" style="116" customWidth="1"/>
    <col min="18" max="18" width="5.83203125" style="117" customWidth="1"/>
    <col min="19" max="19" width="8.1640625" style="117" customWidth="1"/>
    <col min="20" max="20" width="8.83203125" style="119" customWidth="1"/>
    <col min="21" max="21" width="5.5" customWidth="1"/>
    <col min="22" max="22" width="7.33203125" customWidth="1"/>
    <col min="23" max="23" width="7.83203125" style="32" customWidth="1"/>
    <col min="24" max="24" width="8.6640625" customWidth="1"/>
    <col min="25" max="25" width="6.83203125" customWidth="1"/>
    <col min="26" max="26" width="4.6640625" customWidth="1"/>
    <col min="27" max="27" width="5.5" style="32" customWidth="1"/>
    <col min="28" max="28" width="8.5" customWidth="1"/>
    <col min="29" max="29" width="17.83203125" style="32" customWidth="1"/>
    <col min="30" max="30" width="6.83203125" customWidth="1"/>
    <col min="31" max="31" width="14" style="32" customWidth="1"/>
    <col min="32" max="32" width="8.6640625" customWidth="1"/>
    <col min="33" max="33" width="8.5" customWidth="1"/>
    <col min="34" max="34" width="10.33203125" style="128" customWidth="1"/>
    <col min="35" max="35" width="13.83203125" style="129" customWidth="1"/>
    <col min="36" max="36" width="7.6640625" style="121" customWidth="1"/>
    <col min="37" max="37" width="49.33203125" style="122" customWidth="1"/>
  </cols>
  <sheetData>
    <row r="1" spans="1:37" ht="72.75" customHeight="1"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c r="Y1" s="19" t="s">
        <v>22</v>
      </c>
      <c r="Z1" s="11" t="s">
        <v>23</v>
      </c>
      <c r="AA1" s="11" t="s">
        <v>24</v>
      </c>
      <c r="AB1" s="20" t="s">
        <v>25</v>
      </c>
      <c r="AC1" s="21" t="s">
        <v>26</v>
      </c>
      <c r="AD1" s="22" t="s">
        <v>27</v>
      </c>
      <c r="AE1" s="23" t="s">
        <v>28</v>
      </c>
      <c r="AF1" s="24" t="s">
        <v>29</v>
      </c>
      <c r="AG1" s="25" t="s">
        <v>30</v>
      </c>
      <c r="AH1" s="26" t="s">
        <v>31</v>
      </c>
      <c r="AI1" s="26" t="s">
        <v>32</v>
      </c>
      <c r="AJ1" s="27" t="s">
        <v>33</v>
      </c>
      <c r="AK1" s="28" t="s">
        <v>34</v>
      </c>
    </row>
    <row r="2" spans="1:37" s="32" customFormat="1" ht="135" customHeight="1" x14ac:dyDescent="0.2">
      <c r="A2" s="135" t="s">
        <v>35</v>
      </c>
      <c r="B2" s="135" t="s">
        <v>36</v>
      </c>
      <c r="C2" s="135" t="s">
        <v>37</v>
      </c>
      <c r="D2" s="135" t="s">
        <v>38</v>
      </c>
      <c r="E2" s="135" t="s">
        <v>39</v>
      </c>
      <c r="F2" s="135" t="s">
        <v>40</v>
      </c>
      <c r="G2" s="135" t="s">
        <v>41</v>
      </c>
      <c r="H2" s="135" t="s">
        <v>42</v>
      </c>
      <c r="I2" s="136">
        <v>45</v>
      </c>
      <c r="J2" s="135" t="s">
        <v>43</v>
      </c>
      <c r="K2" s="137">
        <v>753</v>
      </c>
      <c r="L2" s="136">
        <v>0</v>
      </c>
      <c r="M2" s="136">
        <v>18</v>
      </c>
      <c r="N2" s="136">
        <f>L2+M2</f>
        <v>18</v>
      </c>
      <c r="O2" s="137">
        <f>(K2*N2)</f>
        <v>13554</v>
      </c>
      <c r="P2" s="137">
        <v>0</v>
      </c>
      <c r="Q2" s="137">
        <v>0</v>
      </c>
      <c r="R2" s="135">
        <v>0.4</v>
      </c>
      <c r="S2" s="135">
        <f>SUM(Q2*R2*P2)</f>
        <v>0</v>
      </c>
      <c r="T2" s="138" t="s">
        <v>44</v>
      </c>
      <c r="U2" s="137">
        <v>0</v>
      </c>
      <c r="V2" s="137">
        <f>(N2*U2)</f>
        <v>0</v>
      </c>
      <c r="W2" s="139" t="s">
        <v>44</v>
      </c>
      <c r="X2" s="137">
        <f t="shared" ref="X2:X56" si="0">O2+S2+V2</f>
        <v>13554</v>
      </c>
      <c r="Y2" s="137">
        <f>N2*200</f>
        <v>3600</v>
      </c>
      <c r="Z2" s="137">
        <v>1</v>
      </c>
      <c r="AA2" s="137">
        <v>4980</v>
      </c>
      <c r="AB2" s="136">
        <f>SUM(AA2*Z2)</f>
        <v>4980</v>
      </c>
      <c r="AC2" s="33" t="s">
        <v>45</v>
      </c>
      <c r="AD2" s="136">
        <v>0</v>
      </c>
      <c r="AE2" s="139"/>
      <c r="AF2" s="137">
        <f t="shared" ref="AF2:AF13" si="1">Y2+AB2+AD2</f>
        <v>8580</v>
      </c>
      <c r="AG2" s="140">
        <f t="shared" ref="AG2:AG65" si="2">AF2+X2</f>
        <v>22134</v>
      </c>
      <c r="AH2" s="141">
        <f>SUM(N2)</f>
        <v>18</v>
      </c>
      <c r="AI2" s="141">
        <f>SUM(AG2+AG3)</f>
        <v>26229</v>
      </c>
      <c r="AJ2" s="30" t="str">
        <f t="shared" ref="AJ2:AJ18" si="3">A2</f>
        <v>601-P</v>
      </c>
      <c r="AK2" s="31"/>
    </row>
    <row r="3" spans="1:37" s="32" customFormat="1" ht="65" customHeight="1" x14ac:dyDescent="0.2">
      <c r="A3" s="135" t="s">
        <v>35</v>
      </c>
      <c r="B3" s="135" t="s">
        <v>36</v>
      </c>
      <c r="C3" s="135" t="s">
        <v>46</v>
      </c>
      <c r="D3" s="135" t="s">
        <v>38</v>
      </c>
      <c r="E3" s="135" t="s">
        <v>39</v>
      </c>
      <c r="F3" s="135" t="s">
        <v>40</v>
      </c>
      <c r="G3" s="135" t="s">
        <v>44</v>
      </c>
      <c r="H3" s="135" t="s">
        <v>47</v>
      </c>
      <c r="I3" s="136">
        <v>0</v>
      </c>
      <c r="J3" s="135" t="s">
        <v>44</v>
      </c>
      <c r="K3" s="137">
        <v>0</v>
      </c>
      <c r="L3" s="136">
        <v>0</v>
      </c>
      <c r="M3" s="136">
        <v>0</v>
      </c>
      <c r="N3" s="136">
        <v>0</v>
      </c>
      <c r="O3" s="137">
        <v>0</v>
      </c>
      <c r="P3" s="137">
        <v>0</v>
      </c>
      <c r="Q3" s="137">
        <v>0</v>
      </c>
      <c r="R3" s="135">
        <v>0</v>
      </c>
      <c r="S3" s="135">
        <v>0</v>
      </c>
      <c r="T3" s="138" t="s">
        <v>44</v>
      </c>
      <c r="U3" s="137"/>
      <c r="V3" s="137">
        <v>4095</v>
      </c>
      <c r="W3" s="137" t="s">
        <v>48</v>
      </c>
      <c r="X3" s="137">
        <f t="shared" si="0"/>
        <v>4095</v>
      </c>
      <c r="Y3" s="137"/>
      <c r="Z3" s="137"/>
      <c r="AA3" s="137"/>
      <c r="AB3" s="136"/>
      <c r="AC3" s="142"/>
      <c r="AD3" s="136"/>
      <c r="AE3" s="139"/>
      <c r="AF3" s="137">
        <f t="shared" si="1"/>
        <v>0</v>
      </c>
      <c r="AG3" s="140">
        <f t="shared" si="2"/>
        <v>4095</v>
      </c>
      <c r="AH3" s="137"/>
      <c r="AI3" s="137"/>
      <c r="AJ3" s="30" t="str">
        <f t="shared" si="3"/>
        <v>601-P</v>
      </c>
      <c r="AK3" s="33" t="s">
        <v>49</v>
      </c>
    </row>
    <row r="4" spans="1:37" s="32" customFormat="1" ht="44.25" customHeight="1" x14ac:dyDescent="0.2">
      <c r="A4" s="40" t="s">
        <v>50</v>
      </c>
      <c r="B4" s="40" t="s">
        <v>51</v>
      </c>
      <c r="C4" s="49" t="s">
        <v>52</v>
      </c>
      <c r="D4" s="135" t="s">
        <v>53</v>
      </c>
      <c r="E4" s="135" t="s">
        <v>54</v>
      </c>
      <c r="F4" s="143" t="s">
        <v>55</v>
      </c>
      <c r="G4" s="143" t="s">
        <v>56</v>
      </c>
      <c r="H4" s="143" t="s">
        <v>57</v>
      </c>
      <c r="I4" s="136">
        <v>56</v>
      </c>
      <c r="J4" s="40" t="s">
        <v>58</v>
      </c>
      <c r="K4" s="41">
        <v>585</v>
      </c>
      <c r="L4" s="144">
        <v>0</v>
      </c>
      <c r="M4" s="144">
        <v>18</v>
      </c>
      <c r="N4" s="144">
        <f t="shared" ref="N4:N13" si="4">L4+M4</f>
        <v>18</v>
      </c>
      <c r="O4" s="145">
        <f t="shared" ref="O4:O13" si="5">(K4*N4)</f>
        <v>10530</v>
      </c>
      <c r="P4" s="146">
        <v>46</v>
      </c>
      <c r="Q4" s="146">
        <v>98</v>
      </c>
      <c r="R4" s="147">
        <v>0.4</v>
      </c>
      <c r="S4" s="148">
        <f t="shared" ref="S4:S13" si="6">SUM(Q4*R4*P4)</f>
        <v>1803.2</v>
      </c>
      <c r="T4" s="149" t="s">
        <v>59</v>
      </c>
      <c r="U4" s="146">
        <v>200</v>
      </c>
      <c r="V4" s="145">
        <f t="shared" ref="V4:V32" si="7">(N4*U4)</f>
        <v>3600</v>
      </c>
      <c r="W4" s="139" t="s">
        <v>60</v>
      </c>
      <c r="X4" s="145">
        <f t="shared" si="0"/>
        <v>15933.2</v>
      </c>
      <c r="Y4" s="145">
        <f t="shared" ref="Y4:Y13" si="8">N4*200</f>
        <v>3600</v>
      </c>
      <c r="Z4" s="145">
        <v>1</v>
      </c>
      <c r="AA4" s="145">
        <v>550</v>
      </c>
      <c r="AB4" s="144">
        <f t="shared" ref="AB4:AB13" si="9">SUM(AA4*Z4)</f>
        <v>550</v>
      </c>
      <c r="AC4" s="150" t="s">
        <v>61</v>
      </c>
      <c r="AD4" s="151">
        <v>0</v>
      </c>
      <c r="AE4" s="151"/>
      <c r="AF4" s="145">
        <f t="shared" si="1"/>
        <v>4150</v>
      </c>
      <c r="AG4" s="140">
        <f t="shared" si="2"/>
        <v>20083.2</v>
      </c>
      <c r="AH4" s="152">
        <f>SUM(N4:N5)</f>
        <v>36</v>
      </c>
      <c r="AI4" s="152">
        <f>SUM(AG4:AG5)</f>
        <v>39638</v>
      </c>
      <c r="AJ4" s="35" t="str">
        <f t="shared" si="3"/>
        <v>603-A</v>
      </c>
      <c r="AK4" s="36"/>
    </row>
    <row r="5" spans="1:37" s="38" customFormat="1" ht="79" customHeight="1" x14ac:dyDescent="0.2">
      <c r="A5" s="40" t="s">
        <v>50</v>
      </c>
      <c r="B5" s="40" t="s">
        <v>51</v>
      </c>
      <c r="C5" s="49" t="s">
        <v>62</v>
      </c>
      <c r="D5" s="135" t="s">
        <v>53</v>
      </c>
      <c r="E5" s="135" t="s">
        <v>63</v>
      </c>
      <c r="F5" s="143" t="s">
        <v>64</v>
      </c>
      <c r="G5" s="143" t="s">
        <v>65</v>
      </c>
      <c r="H5" s="143" t="s">
        <v>66</v>
      </c>
      <c r="I5" s="136">
        <v>56</v>
      </c>
      <c r="J5" s="40" t="s">
        <v>58</v>
      </c>
      <c r="K5" s="41">
        <v>585</v>
      </c>
      <c r="L5" s="144">
        <v>0</v>
      </c>
      <c r="M5" s="144">
        <v>18</v>
      </c>
      <c r="N5" s="144">
        <f t="shared" si="4"/>
        <v>18</v>
      </c>
      <c r="O5" s="145">
        <f t="shared" si="5"/>
        <v>10530</v>
      </c>
      <c r="P5" s="146">
        <v>24</v>
      </c>
      <c r="Q5" s="146">
        <v>138</v>
      </c>
      <c r="R5" s="147">
        <v>0.4</v>
      </c>
      <c r="S5" s="148">
        <f t="shared" si="6"/>
        <v>1324.8000000000002</v>
      </c>
      <c r="T5" s="149" t="s">
        <v>67</v>
      </c>
      <c r="U5" s="146">
        <v>200</v>
      </c>
      <c r="V5" s="145">
        <f t="shared" si="7"/>
        <v>3600</v>
      </c>
      <c r="W5" s="139" t="s">
        <v>68</v>
      </c>
      <c r="X5" s="145">
        <f t="shared" si="0"/>
        <v>15454.8</v>
      </c>
      <c r="Y5" s="145">
        <f t="shared" si="8"/>
        <v>3600</v>
      </c>
      <c r="Z5" s="145">
        <v>1</v>
      </c>
      <c r="AA5" s="145">
        <v>500</v>
      </c>
      <c r="AB5" s="144">
        <f t="shared" si="9"/>
        <v>500</v>
      </c>
      <c r="AC5" s="150" t="s">
        <v>69</v>
      </c>
      <c r="AD5" s="151">
        <v>0</v>
      </c>
      <c r="AE5" s="151"/>
      <c r="AF5" s="145">
        <f t="shared" si="1"/>
        <v>4100</v>
      </c>
      <c r="AG5" s="140">
        <f t="shared" si="2"/>
        <v>19554.8</v>
      </c>
      <c r="AH5" s="152"/>
      <c r="AI5" s="152"/>
      <c r="AJ5" s="35" t="str">
        <f t="shared" si="3"/>
        <v>603-A</v>
      </c>
      <c r="AK5" s="37"/>
    </row>
    <row r="6" spans="1:37" s="38" customFormat="1" ht="58" customHeight="1" x14ac:dyDescent="0.2">
      <c r="A6" s="40" t="s">
        <v>70</v>
      </c>
      <c r="B6" s="40"/>
      <c r="C6" s="49" t="s">
        <v>71</v>
      </c>
      <c r="D6" s="143" t="s">
        <v>53</v>
      </c>
      <c r="E6" s="143" t="s">
        <v>54</v>
      </c>
      <c r="F6" s="143" t="s">
        <v>55</v>
      </c>
      <c r="G6" s="143" t="s">
        <v>72</v>
      </c>
      <c r="H6" s="143" t="s">
        <v>73</v>
      </c>
      <c r="I6" s="153">
        <v>45</v>
      </c>
      <c r="J6" s="49" t="s">
        <v>58</v>
      </c>
      <c r="K6" s="41">
        <v>585</v>
      </c>
      <c r="L6" s="144">
        <v>15</v>
      </c>
      <c r="M6" s="144">
        <v>0</v>
      </c>
      <c r="N6" s="144">
        <f t="shared" si="4"/>
        <v>15</v>
      </c>
      <c r="O6" s="145">
        <f t="shared" si="5"/>
        <v>8775</v>
      </c>
      <c r="P6" s="146">
        <v>18</v>
      </c>
      <c r="Q6" s="146">
        <v>98</v>
      </c>
      <c r="R6" s="147">
        <v>0.4</v>
      </c>
      <c r="S6" s="147">
        <f t="shared" si="6"/>
        <v>705.6</v>
      </c>
      <c r="T6" s="149" t="s">
        <v>74</v>
      </c>
      <c r="U6" s="145">
        <v>200</v>
      </c>
      <c r="V6" s="145">
        <f t="shared" si="7"/>
        <v>3000</v>
      </c>
      <c r="W6" s="154" t="s">
        <v>75</v>
      </c>
      <c r="X6" s="145">
        <f t="shared" si="0"/>
        <v>12480.6</v>
      </c>
      <c r="Y6" s="145">
        <f t="shared" si="8"/>
        <v>3000</v>
      </c>
      <c r="Z6" s="145">
        <v>1</v>
      </c>
      <c r="AA6" s="145">
        <v>550</v>
      </c>
      <c r="AB6" s="144">
        <f t="shared" si="9"/>
        <v>550</v>
      </c>
      <c r="AC6" s="150" t="s">
        <v>76</v>
      </c>
      <c r="AD6" s="151">
        <v>0</v>
      </c>
      <c r="AE6" s="151"/>
      <c r="AF6" s="145">
        <f t="shared" si="1"/>
        <v>3550</v>
      </c>
      <c r="AG6" s="140">
        <f t="shared" si="2"/>
        <v>16030.6</v>
      </c>
      <c r="AH6" s="152">
        <f>SUM(N6:N12)</f>
        <v>131</v>
      </c>
      <c r="AI6" s="152">
        <f>SUM(AG6:AG12)</f>
        <v>133669.6</v>
      </c>
      <c r="AJ6" s="35" t="str">
        <f t="shared" si="3"/>
        <v>603-PR</v>
      </c>
      <c r="AK6" s="37"/>
    </row>
    <row r="7" spans="1:37" s="32" customFormat="1" ht="39.75" customHeight="1" x14ac:dyDescent="0.2">
      <c r="A7" s="40" t="s">
        <v>70</v>
      </c>
      <c r="B7" s="40"/>
      <c r="C7" s="49" t="s">
        <v>71</v>
      </c>
      <c r="D7" s="143" t="s">
        <v>53</v>
      </c>
      <c r="E7" s="143" t="s">
        <v>54</v>
      </c>
      <c r="F7" s="143" t="s">
        <v>55</v>
      </c>
      <c r="G7" s="143" t="s">
        <v>77</v>
      </c>
      <c r="H7" s="143" t="s">
        <v>78</v>
      </c>
      <c r="I7" s="153">
        <v>45</v>
      </c>
      <c r="J7" s="49" t="s">
        <v>58</v>
      </c>
      <c r="K7" s="41">
        <v>585</v>
      </c>
      <c r="L7" s="144">
        <v>15</v>
      </c>
      <c r="M7" s="144">
        <v>0</v>
      </c>
      <c r="N7" s="144">
        <f t="shared" si="4"/>
        <v>15</v>
      </c>
      <c r="O7" s="145">
        <f t="shared" si="5"/>
        <v>8775</v>
      </c>
      <c r="P7" s="146">
        <v>18</v>
      </c>
      <c r="Q7" s="146">
        <v>98</v>
      </c>
      <c r="R7" s="147">
        <v>0.4</v>
      </c>
      <c r="S7" s="147">
        <f t="shared" si="6"/>
        <v>705.6</v>
      </c>
      <c r="T7" s="155" t="s">
        <v>79</v>
      </c>
      <c r="U7" s="145">
        <v>200</v>
      </c>
      <c r="V7" s="145">
        <f t="shared" si="7"/>
        <v>3000</v>
      </c>
      <c r="W7" s="154" t="s">
        <v>80</v>
      </c>
      <c r="X7" s="145">
        <f t="shared" si="0"/>
        <v>12480.6</v>
      </c>
      <c r="Y7" s="145">
        <f t="shared" si="8"/>
        <v>3000</v>
      </c>
      <c r="Z7" s="145">
        <v>1</v>
      </c>
      <c r="AA7" s="145">
        <v>550</v>
      </c>
      <c r="AB7" s="144">
        <f t="shared" si="9"/>
        <v>550</v>
      </c>
      <c r="AC7" s="150" t="s">
        <v>81</v>
      </c>
      <c r="AD7" s="151">
        <v>0</v>
      </c>
      <c r="AE7" s="151"/>
      <c r="AF7" s="145">
        <f t="shared" si="1"/>
        <v>3550</v>
      </c>
      <c r="AG7" s="140">
        <f t="shared" si="2"/>
        <v>16030.6</v>
      </c>
      <c r="AH7" s="156"/>
      <c r="AI7" s="156"/>
      <c r="AJ7" s="35" t="str">
        <f t="shared" si="3"/>
        <v>603-PR</v>
      </c>
      <c r="AK7" s="36"/>
    </row>
    <row r="8" spans="1:37" s="32" customFormat="1" ht="49" customHeight="1" x14ac:dyDescent="0.2">
      <c r="A8" s="40" t="s">
        <v>70</v>
      </c>
      <c r="B8" s="40"/>
      <c r="C8" s="49" t="s">
        <v>71</v>
      </c>
      <c r="D8" s="143" t="s">
        <v>53</v>
      </c>
      <c r="E8" s="143" t="s">
        <v>54</v>
      </c>
      <c r="F8" s="143" t="s">
        <v>55</v>
      </c>
      <c r="G8" s="143" t="s">
        <v>82</v>
      </c>
      <c r="H8" s="143" t="s">
        <v>83</v>
      </c>
      <c r="I8" s="153">
        <v>45</v>
      </c>
      <c r="J8" s="49" t="s">
        <v>58</v>
      </c>
      <c r="K8" s="41">
        <v>585</v>
      </c>
      <c r="L8" s="144">
        <v>0</v>
      </c>
      <c r="M8" s="144">
        <v>21</v>
      </c>
      <c r="N8" s="144">
        <f t="shared" si="4"/>
        <v>21</v>
      </c>
      <c r="O8" s="145">
        <f t="shared" si="5"/>
        <v>12285</v>
      </c>
      <c r="P8" s="146">
        <v>38</v>
      </c>
      <c r="Q8" s="146">
        <v>98</v>
      </c>
      <c r="R8" s="147">
        <v>0.4</v>
      </c>
      <c r="S8" s="147">
        <f t="shared" si="6"/>
        <v>1489.6000000000001</v>
      </c>
      <c r="T8" s="143" t="s">
        <v>84</v>
      </c>
      <c r="U8" s="145">
        <v>100</v>
      </c>
      <c r="V8" s="145">
        <f t="shared" si="7"/>
        <v>2100</v>
      </c>
      <c r="W8" s="137" t="s">
        <v>85</v>
      </c>
      <c r="X8" s="145">
        <f t="shared" si="0"/>
        <v>15874.6</v>
      </c>
      <c r="Y8" s="145">
        <f t="shared" si="8"/>
        <v>4200</v>
      </c>
      <c r="Z8" s="145">
        <v>1</v>
      </c>
      <c r="AA8" s="145">
        <v>550</v>
      </c>
      <c r="AB8" s="144">
        <f t="shared" si="9"/>
        <v>550</v>
      </c>
      <c r="AC8" s="136" t="s">
        <v>86</v>
      </c>
      <c r="AD8" s="151">
        <v>0</v>
      </c>
      <c r="AE8" s="151"/>
      <c r="AF8" s="145">
        <f t="shared" si="1"/>
        <v>4750</v>
      </c>
      <c r="AG8" s="140">
        <f t="shared" si="2"/>
        <v>20624.599999999999</v>
      </c>
      <c r="AH8" s="156"/>
      <c r="AI8" s="156"/>
      <c r="AJ8" s="35" t="str">
        <f t="shared" si="3"/>
        <v>603-PR</v>
      </c>
      <c r="AK8" s="39" t="s">
        <v>87</v>
      </c>
    </row>
    <row r="9" spans="1:37" s="32" customFormat="1" ht="39.75" customHeight="1" x14ac:dyDescent="0.2">
      <c r="A9" s="40" t="s">
        <v>70</v>
      </c>
      <c r="B9" s="40"/>
      <c r="C9" s="49" t="s">
        <v>71</v>
      </c>
      <c r="D9" s="135" t="s">
        <v>53</v>
      </c>
      <c r="E9" s="135" t="s">
        <v>54</v>
      </c>
      <c r="F9" s="143" t="s">
        <v>88</v>
      </c>
      <c r="G9" s="143" t="s">
        <v>77</v>
      </c>
      <c r="H9" s="143" t="s">
        <v>89</v>
      </c>
      <c r="I9" s="136">
        <v>45</v>
      </c>
      <c r="J9" s="40" t="s">
        <v>58</v>
      </c>
      <c r="K9" s="41">
        <v>585</v>
      </c>
      <c r="L9" s="144">
        <v>0</v>
      </c>
      <c r="M9" s="144">
        <v>19</v>
      </c>
      <c r="N9" s="144">
        <f t="shared" si="4"/>
        <v>19</v>
      </c>
      <c r="O9" s="145">
        <f t="shared" si="5"/>
        <v>11115</v>
      </c>
      <c r="P9" s="146">
        <v>38</v>
      </c>
      <c r="Q9" s="146">
        <v>140</v>
      </c>
      <c r="R9" s="147">
        <v>0.4</v>
      </c>
      <c r="S9" s="148">
        <f t="shared" si="6"/>
        <v>2128</v>
      </c>
      <c r="T9" s="155" t="s">
        <v>90</v>
      </c>
      <c r="U9" s="146">
        <v>200</v>
      </c>
      <c r="V9" s="145">
        <f t="shared" si="7"/>
        <v>3800</v>
      </c>
      <c r="W9" s="139" t="s">
        <v>91</v>
      </c>
      <c r="X9" s="145">
        <f t="shared" si="0"/>
        <v>17043</v>
      </c>
      <c r="Y9" s="145">
        <f t="shared" si="8"/>
        <v>3800</v>
      </c>
      <c r="Z9" s="145">
        <v>1</v>
      </c>
      <c r="AA9" s="145">
        <v>600</v>
      </c>
      <c r="AB9" s="144">
        <f t="shared" si="9"/>
        <v>600</v>
      </c>
      <c r="AC9" s="150" t="s">
        <v>92</v>
      </c>
      <c r="AD9" s="151">
        <v>0</v>
      </c>
      <c r="AE9" s="151"/>
      <c r="AF9" s="145">
        <f t="shared" si="1"/>
        <v>4400</v>
      </c>
      <c r="AG9" s="140">
        <f t="shared" si="2"/>
        <v>21443</v>
      </c>
      <c r="AH9" s="152"/>
      <c r="AI9" s="152"/>
      <c r="AJ9" s="35" t="str">
        <f t="shared" si="3"/>
        <v>603-PR</v>
      </c>
      <c r="AK9" s="36" t="s">
        <v>1025</v>
      </c>
    </row>
    <row r="10" spans="1:37" s="32" customFormat="1" ht="88" customHeight="1" x14ac:dyDescent="0.2">
      <c r="A10" s="40" t="s">
        <v>70</v>
      </c>
      <c r="B10" s="40"/>
      <c r="C10" s="49" t="s">
        <v>71</v>
      </c>
      <c r="D10" s="135" t="s">
        <v>53</v>
      </c>
      <c r="E10" s="135" t="s">
        <v>54</v>
      </c>
      <c r="F10" s="143" t="s">
        <v>88</v>
      </c>
      <c r="G10" s="143" t="s">
        <v>93</v>
      </c>
      <c r="H10" s="143" t="s">
        <v>94</v>
      </c>
      <c r="I10" s="136">
        <v>56</v>
      </c>
      <c r="J10" s="40" t="s">
        <v>58</v>
      </c>
      <c r="K10" s="41">
        <v>585</v>
      </c>
      <c r="L10" s="144">
        <v>0</v>
      </c>
      <c r="M10" s="144">
        <v>23</v>
      </c>
      <c r="N10" s="144">
        <f t="shared" si="4"/>
        <v>23</v>
      </c>
      <c r="O10" s="145">
        <f t="shared" si="5"/>
        <v>13455</v>
      </c>
      <c r="P10" s="146">
        <v>46</v>
      </c>
      <c r="Q10" s="146">
        <v>140</v>
      </c>
      <c r="R10" s="147">
        <v>0.4</v>
      </c>
      <c r="S10" s="148">
        <f t="shared" si="6"/>
        <v>2576</v>
      </c>
      <c r="T10" s="155" t="s">
        <v>95</v>
      </c>
      <c r="U10" s="146">
        <v>0</v>
      </c>
      <c r="V10" s="145">
        <f t="shared" si="7"/>
        <v>0</v>
      </c>
      <c r="W10" s="139" t="s">
        <v>44</v>
      </c>
      <c r="X10" s="145">
        <f t="shared" si="0"/>
        <v>16031</v>
      </c>
      <c r="Y10" s="145">
        <f t="shared" si="8"/>
        <v>4600</v>
      </c>
      <c r="Z10" s="145">
        <v>1</v>
      </c>
      <c r="AA10" s="145">
        <v>600</v>
      </c>
      <c r="AB10" s="144">
        <f t="shared" si="9"/>
        <v>600</v>
      </c>
      <c r="AC10" s="150" t="s">
        <v>96</v>
      </c>
      <c r="AD10" s="151">
        <v>0</v>
      </c>
      <c r="AE10" s="151"/>
      <c r="AF10" s="145">
        <f t="shared" si="1"/>
        <v>5200</v>
      </c>
      <c r="AG10" s="140">
        <f t="shared" si="2"/>
        <v>21231</v>
      </c>
      <c r="AH10" s="152"/>
      <c r="AI10" s="152"/>
      <c r="AJ10" s="35" t="str">
        <f t="shared" si="3"/>
        <v>603-PR</v>
      </c>
      <c r="AK10" s="131" t="s">
        <v>1026</v>
      </c>
    </row>
    <row r="11" spans="1:37" s="32" customFormat="1" ht="33.75" customHeight="1" x14ac:dyDescent="0.2">
      <c r="A11" s="40" t="s">
        <v>70</v>
      </c>
      <c r="B11" s="40"/>
      <c r="C11" s="49" t="s">
        <v>71</v>
      </c>
      <c r="D11" s="135" t="s">
        <v>53</v>
      </c>
      <c r="E11" s="135" t="s">
        <v>54</v>
      </c>
      <c r="F11" s="143" t="s">
        <v>97</v>
      </c>
      <c r="G11" s="157" t="s">
        <v>65</v>
      </c>
      <c r="H11" s="143" t="s">
        <v>66</v>
      </c>
      <c r="I11" s="136">
        <v>56</v>
      </c>
      <c r="J11" s="40" t="s">
        <v>58</v>
      </c>
      <c r="K11" s="41">
        <v>585</v>
      </c>
      <c r="L11" s="144">
        <v>0</v>
      </c>
      <c r="M11" s="144">
        <v>17</v>
      </c>
      <c r="N11" s="144">
        <f t="shared" si="4"/>
        <v>17</v>
      </c>
      <c r="O11" s="145">
        <f t="shared" si="5"/>
        <v>9945</v>
      </c>
      <c r="P11" s="146">
        <v>24</v>
      </c>
      <c r="Q11" s="146">
        <v>147</v>
      </c>
      <c r="R11" s="148">
        <v>0.4</v>
      </c>
      <c r="S11" s="147">
        <f t="shared" si="6"/>
        <v>1411.2</v>
      </c>
      <c r="T11" s="149" t="s">
        <v>98</v>
      </c>
      <c r="U11" s="146">
        <v>200</v>
      </c>
      <c r="V11" s="145">
        <f t="shared" si="7"/>
        <v>3400</v>
      </c>
      <c r="W11" s="139" t="s">
        <v>99</v>
      </c>
      <c r="X11" s="145">
        <f t="shared" si="0"/>
        <v>14756.2</v>
      </c>
      <c r="Y11" s="145">
        <f t="shared" si="8"/>
        <v>3400</v>
      </c>
      <c r="Z11" s="145">
        <v>1</v>
      </c>
      <c r="AA11" s="145">
        <v>600</v>
      </c>
      <c r="AB11" s="144">
        <f t="shared" si="9"/>
        <v>600</v>
      </c>
      <c r="AC11" s="150" t="s">
        <v>100</v>
      </c>
      <c r="AD11" s="151">
        <v>0</v>
      </c>
      <c r="AE11" s="151"/>
      <c r="AF11" s="145">
        <f t="shared" si="1"/>
        <v>4000</v>
      </c>
      <c r="AG11" s="140">
        <f t="shared" si="2"/>
        <v>18756.2</v>
      </c>
      <c r="AH11" s="152"/>
      <c r="AI11" s="152"/>
      <c r="AJ11" s="35" t="str">
        <f t="shared" si="3"/>
        <v>603-PR</v>
      </c>
      <c r="AK11" s="39"/>
    </row>
    <row r="12" spans="1:37" s="32" customFormat="1" ht="99" customHeight="1" x14ac:dyDescent="0.2">
      <c r="A12" s="40" t="s">
        <v>70</v>
      </c>
      <c r="B12" s="40"/>
      <c r="C12" s="49" t="s">
        <v>71</v>
      </c>
      <c r="D12" s="135" t="s">
        <v>53</v>
      </c>
      <c r="E12" s="135" t="s">
        <v>63</v>
      </c>
      <c r="F12" s="143" t="s">
        <v>64</v>
      </c>
      <c r="G12" s="143" t="s">
        <v>101</v>
      </c>
      <c r="H12" s="143" t="s">
        <v>102</v>
      </c>
      <c r="I12" s="136">
        <v>45</v>
      </c>
      <c r="J12" s="40" t="s">
        <v>58</v>
      </c>
      <c r="K12" s="41">
        <v>585</v>
      </c>
      <c r="L12" s="144">
        <v>21</v>
      </c>
      <c r="M12" s="144">
        <v>0</v>
      </c>
      <c r="N12" s="144">
        <f t="shared" si="4"/>
        <v>21</v>
      </c>
      <c r="O12" s="145">
        <f t="shared" si="5"/>
        <v>12285</v>
      </c>
      <c r="P12" s="146">
        <v>18</v>
      </c>
      <c r="Q12" s="146">
        <v>138</v>
      </c>
      <c r="R12" s="147">
        <v>0.4</v>
      </c>
      <c r="S12" s="148">
        <f t="shared" si="6"/>
        <v>993.6</v>
      </c>
      <c r="T12" s="155" t="s">
        <v>103</v>
      </c>
      <c r="U12" s="146">
        <v>75</v>
      </c>
      <c r="V12" s="145">
        <f t="shared" si="7"/>
        <v>1575</v>
      </c>
      <c r="W12" s="139" t="s">
        <v>104</v>
      </c>
      <c r="X12" s="145">
        <f t="shared" si="0"/>
        <v>14853.6</v>
      </c>
      <c r="Y12" s="145">
        <f t="shared" si="8"/>
        <v>4200</v>
      </c>
      <c r="Z12" s="145">
        <v>1</v>
      </c>
      <c r="AA12" s="145">
        <v>500</v>
      </c>
      <c r="AB12" s="144">
        <f t="shared" si="9"/>
        <v>500</v>
      </c>
      <c r="AC12" s="150" t="s">
        <v>105</v>
      </c>
      <c r="AD12" s="151">
        <v>0</v>
      </c>
      <c r="AE12" s="151"/>
      <c r="AF12" s="145">
        <f t="shared" si="1"/>
        <v>4700</v>
      </c>
      <c r="AG12" s="140">
        <f t="shared" si="2"/>
        <v>19553.599999999999</v>
      </c>
      <c r="AH12" s="152"/>
      <c r="AI12" s="152"/>
      <c r="AJ12" s="35" t="str">
        <f t="shared" si="3"/>
        <v>603-PR</v>
      </c>
      <c r="AK12" s="39" t="s">
        <v>106</v>
      </c>
    </row>
    <row r="13" spans="1:37" s="32" customFormat="1" ht="67" customHeight="1" x14ac:dyDescent="0.2">
      <c r="A13" s="40" t="s">
        <v>107</v>
      </c>
      <c r="B13" s="40"/>
      <c r="C13" s="88" t="s">
        <v>108</v>
      </c>
      <c r="D13" s="135" t="s">
        <v>53</v>
      </c>
      <c r="E13" s="135" t="s">
        <v>63</v>
      </c>
      <c r="F13" s="143" t="s">
        <v>64</v>
      </c>
      <c r="G13" s="158" t="s">
        <v>65</v>
      </c>
      <c r="H13" s="143" t="s">
        <v>66</v>
      </c>
      <c r="I13" s="136">
        <v>56</v>
      </c>
      <c r="J13" s="40" t="s">
        <v>58</v>
      </c>
      <c r="K13" s="41">
        <v>585</v>
      </c>
      <c r="L13" s="144">
        <v>25</v>
      </c>
      <c r="M13" s="144">
        <v>0</v>
      </c>
      <c r="N13" s="144">
        <f t="shared" si="4"/>
        <v>25</v>
      </c>
      <c r="O13" s="145">
        <f t="shared" si="5"/>
        <v>14625</v>
      </c>
      <c r="P13" s="146">
        <v>24</v>
      </c>
      <c r="Q13" s="146">
        <v>138</v>
      </c>
      <c r="R13" s="147">
        <v>0.4</v>
      </c>
      <c r="S13" s="148">
        <f t="shared" si="6"/>
        <v>1324.8000000000002</v>
      </c>
      <c r="T13" s="149" t="s">
        <v>109</v>
      </c>
      <c r="U13" s="146">
        <v>200</v>
      </c>
      <c r="V13" s="145">
        <f t="shared" si="7"/>
        <v>5000</v>
      </c>
      <c r="W13" s="139" t="s">
        <v>110</v>
      </c>
      <c r="X13" s="145">
        <f t="shared" si="0"/>
        <v>20949.8</v>
      </c>
      <c r="Y13" s="145">
        <f t="shared" si="8"/>
        <v>5000</v>
      </c>
      <c r="Z13" s="145">
        <v>1</v>
      </c>
      <c r="AA13" s="145">
        <v>500</v>
      </c>
      <c r="AB13" s="144">
        <f t="shared" si="9"/>
        <v>500</v>
      </c>
      <c r="AC13" s="150" t="s">
        <v>69</v>
      </c>
      <c r="AD13" s="151">
        <v>0</v>
      </c>
      <c r="AE13" s="151"/>
      <c r="AF13" s="145">
        <f t="shared" si="1"/>
        <v>5500</v>
      </c>
      <c r="AG13" s="140">
        <f t="shared" si="2"/>
        <v>26449.8</v>
      </c>
      <c r="AH13" s="152">
        <f>SUM(N13:N13)</f>
        <v>25</v>
      </c>
      <c r="AI13" s="152">
        <f>SUM(AG13:AG13)</f>
        <v>26449.8</v>
      </c>
      <c r="AJ13" s="35" t="str">
        <f t="shared" si="3"/>
        <v>604-PR</v>
      </c>
      <c r="AK13" s="39" t="s">
        <v>111</v>
      </c>
    </row>
    <row r="14" spans="1:37" s="32" customFormat="1" ht="56" customHeight="1" x14ac:dyDescent="0.2">
      <c r="A14" s="40" t="s">
        <v>112</v>
      </c>
      <c r="B14" s="40"/>
      <c r="C14" s="49" t="s">
        <v>113</v>
      </c>
      <c r="D14" s="135" t="s">
        <v>114</v>
      </c>
      <c r="E14" s="159">
        <v>0</v>
      </c>
      <c r="F14" s="159">
        <v>15</v>
      </c>
      <c r="G14" s="143" t="s">
        <v>115</v>
      </c>
      <c r="H14" s="143" t="s">
        <v>116</v>
      </c>
      <c r="I14" s="136">
        <v>42</v>
      </c>
      <c r="J14" s="40" t="s">
        <v>43</v>
      </c>
      <c r="K14" s="50">
        <v>753</v>
      </c>
      <c r="L14" s="144">
        <v>0</v>
      </c>
      <c r="M14" s="144">
        <v>0</v>
      </c>
      <c r="N14" s="144">
        <v>0</v>
      </c>
      <c r="O14" s="160">
        <f t="shared" ref="O14:O32" si="10">SUM(E14+F14)*K14</f>
        <v>11295</v>
      </c>
      <c r="P14" s="146">
        <v>0</v>
      </c>
      <c r="Q14" s="146">
        <v>0</v>
      </c>
      <c r="R14" s="148">
        <v>0</v>
      </c>
      <c r="S14" s="148">
        <f t="shared" ref="S14:S32" si="11">SUM(N14*135)</f>
        <v>0</v>
      </c>
      <c r="T14" s="149"/>
      <c r="U14" s="146">
        <v>0</v>
      </c>
      <c r="V14" s="145">
        <f t="shared" si="7"/>
        <v>0</v>
      </c>
      <c r="W14" s="139" t="s">
        <v>44</v>
      </c>
      <c r="X14" s="145">
        <f t="shared" si="0"/>
        <v>11295</v>
      </c>
      <c r="Y14" s="145">
        <v>0</v>
      </c>
      <c r="Z14" s="145">
        <v>0</v>
      </c>
      <c r="AA14" s="145">
        <v>0</v>
      </c>
      <c r="AB14" s="144">
        <v>0</v>
      </c>
      <c r="AC14" s="150" t="s">
        <v>44</v>
      </c>
      <c r="AD14" s="151">
        <v>0</v>
      </c>
      <c r="AE14" s="151"/>
      <c r="AF14" s="145">
        <v>0</v>
      </c>
      <c r="AG14" s="140">
        <f t="shared" si="2"/>
        <v>11295</v>
      </c>
      <c r="AH14" s="54">
        <f>SUM(N14:N45)</f>
        <v>313</v>
      </c>
      <c r="AI14" s="152">
        <f>SUM(AG14:AG45)</f>
        <v>669001</v>
      </c>
      <c r="AJ14" s="35" t="str">
        <f t="shared" si="3"/>
        <v>605-PR</v>
      </c>
      <c r="AK14" s="39" t="s">
        <v>117</v>
      </c>
    </row>
    <row r="15" spans="1:37" s="32" customFormat="1" ht="33" customHeight="1" x14ac:dyDescent="0.2">
      <c r="A15" s="40" t="s">
        <v>112</v>
      </c>
      <c r="B15" s="40"/>
      <c r="C15" s="49" t="s">
        <v>113</v>
      </c>
      <c r="D15" s="135" t="s">
        <v>114</v>
      </c>
      <c r="E15" s="159">
        <v>0</v>
      </c>
      <c r="F15" s="159">
        <v>14</v>
      </c>
      <c r="G15" s="143" t="s">
        <v>118</v>
      </c>
      <c r="H15" s="143" t="s">
        <v>119</v>
      </c>
      <c r="I15" s="136">
        <v>43</v>
      </c>
      <c r="J15" s="40" t="s">
        <v>43</v>
      </c>
      <c r="K15" s="50">
        <v>753</v>
      </c>
      <c r="L15" s="144">
        <v>0</v>
      </c>
      <c r="M15" s="144">
        <v>0</v>
      </c>
      <c r="N15" s="144">
        <v>0</v>
      </c>
      <c r="O15" s="160">
        <f t="shared" si="10"/>
        <v>10542</v>
      </c>
      <c r="P15" s="146">
        <v>0</v>
      </c>
      <c r="Q15" s="146">
        <v>0</v>
      </c>
      <c r="R15" s="148">
        <v>0</v>
      </c>
      <c r="S15" s="148">
        <f t="shared" si="11"/>
        <v>0</v>
      </c>
      <c r="T15" s="149"/>
      <c r="U15" s="146">
        <v>0</v>
      </c>
      <c r="V15" s="145">
        <f t="shared" si="7"/>
        <v>0</v>
      </c>
      <c r="W15" s="139" t="s">
        <v>44</v>
      </c>
      <c r="X15" s="145">
        <f t="shared" si="0"/>
        <v>10542</v>
      </c>
      <c r="Y15" s="145">
        <v>0</v>
      </c>
      <c r="Z15" s="145">
        <v>0</v>
      </c>
      <c r="AA15" s="145">
        <v>0</v>
      </c>
      <c r="AB15" s="144">
        <v>0</v>
      </c>
      <c r="AC15" s="150" t="s">
        <v>44</v>
      </c>
      <c r="AD15" s="151">
        <v>0</v>
      </c>
      <c r="AE15" s="151"/>
      <c r="AF15" s="145">
        <v>0</v>
      </c>
      <c r="AG15" s="140">
        <f t="shared" si="2"/>
        <v>10542</v>
      </c>
      <c r="AH15" s="51"/>
      <c r="AI15" s="152"/>
      <c r="AJ15" s="35" t="str">
        <f t="shared" si="3"/>
        <v>605-PR</v>
      </c>
      <c r="AK15" s="39" t="s">
        <v>120</v>
      </c>
    </row>
    <row r="16" spans="1:37" s="32" customFormat="1" ht="58" customHeight="1" x14ac:dyDescent="0.2">
      <c r="A16" s="40" t="s">
        <v>112</v>
      </c>
      <c r="B16" s="40"/>
      <c r="C16" s="49" t="s">
        <v>113</v>
      </c>
      <c r="D16" s="135" t="s">
        <v>114</v>
      </c>
      <c r="E16" s="159">
        <v>0</v>
      </c>
      <c r="F16" s="159">
        <v>0</v>
      </c>
      <c r="G16" s="143" t="s">
        <v>121</v>
      </c>
      <c r="H16" s="143" t="s">
        <v>122</v>
      </c>
      <c r="I16" s="136">
        <v>42</v>
      </c>
      <c r="J16" s="40" t="s">
        <v>43</v>
      </c>
      <c r="K16" s="50">
        <v>753</v>
      </c>
      <c r="L16" s="144">
        <v>0</v>
      </c>
      <c r="M16" s="144">
        <v>0</v>
      </c>
      <c r="N16" s="144">
        <v>0</v>
      </c>
      <c r="O16" s="160">
        <f t="shared" si="10"/>
        <v>0</v>
      </c>
      <c r="P16" s="146">
        <v>0</v>
      </c>
      <c r="Q16" s="146">
        <v>0</v>
      </c>
      <c r="R16" s="148">
        <v>0</v>
      </c>
      <c r="S16" s="148">
        <f t="shared" si="11"/>
        <v>0</v>
      </c>
      <c r="T16" s="149"/>
      <c r="U16" s="146">
        <v>0</v>
      </c>
      <c r="V16" s="145">
        <f t="shared" si="7"/>
        <v>0</v>
      </c>
      <c r="W16" s="139" t="s">
        <v>44</v>
      </c>
      <c r="X16" s="145">
        <f t="shared" si="0"/>
        <v>0</v>
      </c>
      <c r="Y16" s="145">
        <v>0</v>
      </c>
      <c r="Z16" s="145">
        <v>0</v>
      </c>
      <c r="AA16" s="145">
        <v>0</v>
      </c>
      <c r="AB16" s="144">
        <v>0</v>
      </c>
      <c r="AC16" s="150" t="s">
        <v>44</v>
      </c>
      <c r="AD16" s="151">
        <v>0</v>
      </c>
      <c r="AE16" s="151"/>
      <c r="AF16" s="145">
        <v>0</v>
      </c>
      <c r="AG16" s="140">
        <f t="shared" si="2"/>
        <v>0</v>
      </c>
      <c r="AH16" s="152"/>
      <c r="AI16" s="152"/>
      <c r="AJ16" s="35" t="str">
        <f t="shared" si="3"/>
        <v>605-PR</v>
      </c>
      <c r="AK16" s="39" t="s">
        <v>123</v>
      </c>
    </row>
    <row r="17" spans="1:37" s="32" customFormat="1" ht="29.25" customHeight="1" x14ac:dyDescent="0.2">
      <c r="A17" s="40" t="s">
        <v>112</v>
      </c>
      <c r="B17" s="40"/>
      <c r="C17" s="49" t="s">
        <v>113</v>
      </c>
      <c r="D17" s="135" t="s">
        <v>114</v>
      </c>
      <c r="E17" s="159">
        <v>0</v>
      </c>
      <c r="F17" s="159">
        <v>15</v>
      </c>
      <c r="G17" s="143" t="s">
        <v>124</v>
      </c>
      <c r="H17" s="143" t="s">
        <v>125</v>
      </c>
      <c r="I17" s="136">
        <v>42</v>
      </c>
      <c r="J17" s="40" t="s">
        <v>43</v>
      </c>
      <c r="K17" s="50">
        <v>753</v>
      </c>
      <c r="L17" s="144">
        <v>0</v>
      </c>
      <c r="M17" s="144">
        <v>0</v>
      </c>
      <c r="N17" s="144">
        <v>0</v>
      </c>
      <c r="O17" s="160">
        <f t="shared" si="10"/>
        <v>11295</v>
      </c>
      <c r="P17" s="146">
        <v>0</v>
      </c>
      <c r="Q17" s="146">
        <v>0</v>
      </c>
      <c r="R17" s="148">
        <v>0</v>
      </c>
      <c r="S17" s="148">
        <f t="shared" si="11"/>
        <v>0</v>
      </c>
      <c r="T17" s="149"/>
      <c r="U17" s="146">
        <v>0</v>
      </c>
      <c r="V17" s="145">
        <f t="shared" si="7"/>
        <v>0</v>
      </c>
      <c r="W17" s="139" t="s">
        <v>44</v>
      </c>
      <c r="X17" s="145">
        <f t="shared" si="0"/>
        <v>11295</v>
      </c>
      <c r="Y17" s="145">
        <v>0</v>
      </c>
      <c r="Z17" s="145">
        <v>0</v>
      </c>
      <c r="AA17" s="145">
        <v>0</v>
      </c>
      <c r="AB17" s="144">
        <v>0</v>
      </c>
      <c r="AC17" s="150" t="s">
        <v>44</v>
      </c>
      <c r="AD17" s="151">
        <v>0</v>
      </c>
      <c r="AE17" s="151"/>
      <c r="AF17" s="145">
        <v>0</v>
      </c>
      <c r="AG17" s="140">
        <f t="shared" si="2"/>
        <v>11295</v>
      </c>
      <c r="AH17" s="51"/>
      <c r="AI17" s="152"/>
      <c r="AJ17" s="35" t="str">
        <f t="shared" si="3"/>
        <v>605-PR</v>
      </c>
      <c r="AK17" s="43" t="s">
        <v>126</v>
      </c>
    </row>
    <row r="18" spans="1:37" s="32" customFormat="1" ht="52" customHeight="1" x14ac:dyDescent="0.2">
      <c r="A18" s="44" t="s">
        <v>112</v>
      </c>
      <c r="B18" s="44"/>
      <c r="C18" s="45" t="s">
        <v>127</v>
      </c>
      <c r="D18" s="161" t="s">
        <v>114</v>
      </c>
      <c r="E18" s="162">
        <v>0</v>
      </c>
      <c r="F18" s="162">
        <v>0</v>
      </c>
      <c r="G18" s="163" t="s">
        <v>128</v>
      </c>
      <c r="H18" s="163" t="s">
        <v>129</v>
      </c>
      <c r="I18" s="164">
        <v>42</v>
      </c>
      <c r="J18" s="44" t="s">
        <v>43</v>
      </c>
      <c r="K18" s="46">
        <v>1200</v>
      </c>
      <c r="L18" s="165">
        <v>0</v>
      </c>
      <c r="M18" s="165">
        <v>0</v>
      </c>
      <c r="N18" s="165">
        <v>0</v>
      </c>
      <c r="O18" s="166">
        <f t="shared" si="10"/>
        <v>0</v>
      </c>
      <c r="P18" s="167">
        <v>0</v>
      </c>
      <c r="Q18" s="167">
        <v>0</v>
      </c>
      <c r="R18" s="168">
        <v>0</v>
      </c>
      <c r="S18" s="168">
        <f t="shared" si="11"/>
        <v>0</v>
      </c>
      <c r="T18" s="169"/>
      <c r="U18" s="167">
        <v>0</v>
      </c>
      <c r="V18" s="170">
        <f t="shared" si="7"/>
        <v>0</v>
      </c>
      <c r="W18" s="171" t="s">
        <v>44</v>
      </c>
      <c r="X18" s="170">
        <f t="shared" si="0"/>
        <v>0</v>
      </c>
      <c r="Y18" s="170">
        <v>0</v>
      </c>
      <c r="Z18" s="170">
        <v>0</v>
      </c>
      <c r="AA18" s="170">
        <v>0</v>
      </c>
      <c r="AB18" s="165">
        <v>0</v>
      </c>
      <c r="AC18" s="172" t="s">
        <v>44</v>
      </c>
      <c r="AD18" s="173">
        <v>0</v>
      </c>
      <c r="AE18" s="173"/>
      <c r="AF18" s="170">
        <v>0</v>
      </c>
      <c r="AG18" s="174">
        <f t="shared" si="2"/>
        <v>0</v>
      </c>
      <c r="AH18" s="47"/>
      <c r="AI18" s="175"/>
      <c r="AJ18" s="48" t="str">
        <f t="shared" si="3"/>
        <v>605-PR</v>
      </c>
      <c r="AK18" s="39" t="s">
        <v>130</v>
      </c>
    </row>
    <row r="19" spans="1:37" s="32" customFormat="1" ht="62" customHeight="1" x14ac:dyDescent="0.2">
      <c r="A19" s="40" t="s">
        <v>112</v>
      </c>
      <c r="B19" s="40"/>
      <c r="C19" s="49" t="s">
        <v>113</v>
      </c>
      <c r="D19" s="135" t="s">
        <v>114</v>
      </c>
      <c r="E19" s="159">
        <v>0</v>
      </c>
      <c r="F19" s="159">
        <v>15</v>
      </c>
      <c r="G19" s="143" t="s">
        <v>115</v>
      </c>
      <c r="H19" s="143" t="s">
        <v>131</v>
      </c>
      <c r="I19" s="136">
        <v>42</v>
      </c>
      <c r="J19" s="40" t="s">
        <v>43</v>
      </c>
      <c r="K19" s="50">
        <v>1200</v>
      </c>
      <c r="L19" s="144">
        <v>0</v>
      </c>
      <c r="M19" s="144">
        <v>0</v>
      </c>
      <c r="N19" s="144">
        <v>0</v>
      </c>
      <c r="O19" s="160">
        <f t="shared" si="10"/>
        <v>18000</v>
      </c>
      <c r="P19" s="146">
        <v>0</v>
      </c>
      <c r="Q19" s="146">
        <v>0</v>
      </c>
      <c r="R19" s="148">
        <v>0</v>
      </c>
      <c r="S19" s="148">
        <f t="shared" si="11"/>
        <v>0</v>
      </c>
      <c r="T19" s="149"/>
      <c r="U19" s="146">
        <v>0</v>
      </c>
      <c r="V19" s="145">
        <f t="shared" si="7"/>
        <v>0</v>
      </c>
      <c r="W19" s="139" t="s">
        <v>44</v>
      </c>
      <c r="X19" s="145">
        <f t="shared" si="0"/>
        <v>18000</v>
      </c>
      <c r="Y19" s="145">
        <v>0</v>
      </c>
      <c r="Z19" s="145">
        <v>0</v>
      </c>
      <c r="AA19" s="145">
        <v>0</v>
      </c>
      <c r="AB19" s="144">
        <v>0</v>
      </c>
      <c r="AC19" s="150" t="s">
        <v>44</v>
      </c>
      <c r="AD19" s="151">
        <v>0</v>
      </c>
      <c r="AE19" s="151"/>
      <c r="AF19" s="145">
        <v>0</v>
      </c>
      <c r="AG19" s="140">
        <f t="shared" si="2"/>
        <v>18000</v>
      </c>
      <c r="AH19" s="51"/>
      <c r="AI19" s="152"/>
      <c r="AJ19" s="52"/>
      <c r="AK19" s="39" t="s">
        <v>130</v>
      </c>
    </row>
    <row r="20" spans="1:37" s="32" customFormat="1" ht="39.75" customHeight="1" x14ac:dyDescent="0.2">
      <c r="A20" s="40" t="s">
        <v>112</v>
      </c>
      <c r="B20" s="40"/>
      <c r="C20" s="49" t="s">
        <v>113</v>
      </c>
      <c r="D20" s="135" t="s">
        <v>114</v>
      </c>
      <c r="E20" s="159">
        <v>0</v>
      </c>
      <c r="F20" s="159">
        <v>20</v>
      </c>
      <c r="G20" s="143" t="s">
        <v>132</v>
      </c>
      <c r="H20" s="143" t="s">
        <v>133</v>
      </c>
      <c r="I20" s="136">
        <v>42</v>
      </c>
      <c r="J20" s="40" t="s">
        <v>43</v>
      </c>
      <c r="K20" s="50">
        <v>1200</v>
      </c>
      <c r="L20" s="144">
        <v>0</v>
      </c>
      <c r="M20" s="144">
        <v>0</v>
      </c>
      <c r="N20" s="144">
        <v>0</v>
      </c>
      <c r="O20" s="160">
        <f t="shared" si="10"/>
        <v>24000</v>
      </c>
      <c r="P20" s="146">
        <v>0</v>
      </c>
      <c r="Q20" s="146">
        <v>0</v>
      </c>
      <c r="R20" s="148">
        <v>0</v>
      </c>
      <c r="S20" s="148">
        <f t="shared" si="11"/>
        <v>0</v>
      </c>
      <c r="T20" s="149"/>
      <c r="U20" s="146">
        <v>0</v>
      </c>
      <c r="V20" s="145">
        <f t="shared" si="7"/>
        <v>0</v>
      </c>
      <c r="W20" s="139" t="s">
        <v>44</v>
      </c>
      <c r="X20" s="145">
        <f t="shared" si="0"/>
        <v>24000</v>
      </c>
      <c r="Y20" s="145">
        <v>0</v>
      </c>
      <c r="Z20" s="145">
        <v>0</v>
      </c>
      <c r="AA20" s="145">
        <v>0</v>
      </c>
      <c r="AB20" s="144">
        <v>0</v>
      </c>
      <c r="AC20" s="150" t="s">
        <v>44</v>
      </c>
      <c r="AD20" s="151">
        <v>0</v>
      </c>
      <c r="AE20" s="151"/>
      <c r="AF20" s="145">
        <v>0</v>
      </c>
      <c r="AG20" s="140">
        <f t="shared" si="2"/>
        <v>24000</v>
      </c>
      <c r="AH20" s="51"/>
      <c r="AI20" s="152"/>
      <c r="AJ20" s="35" t="str">
        <f t="shared" ref="AJ20:AJ45" si="12">A20</f>
        <v>605-PR</v>
      </c>
      <c r="AK20" s="36"/>
    </row>
    <row r="21" spans="1:37" s="32" customFormat="1" ht="39.75" customHeight="1" x14ac:dyDescent="0.2">
      <c r="A21" s="40" t="s">
        <v>112</v>
      </c>
      <c r="B21" s="40"/>
      <c r="C21" s="49" t="s">
        <v>113</v>
      </c>
      <c r="D21" s="135" t="s">
        <v>114</v>
      </c>
      <c r="E21" s="159">
        <v>0</v>
      </c>
      <c r="F21" s="159">
        <v>20</v>
      </c>
      <c r="G21" s="143" t="s">
        <v>134</v>
      </c>
      <c r="H21" s="143" t="s">
        <v>135</v>
      </c>
      <c r="I21" s="136">
        <v>42</v>
      </c>
      <c r="J21" s="40" t="s">
        <v>43</v>
      </c>
      <c r="K21" s="50">
        <v>1200</v>
      </c>
      <c r="L21" s="144">
        <v>0</v>
      </c>
      <c r="M21" s="144">
        <v>0</v>
      </c>
      <c r="N21" s="144">
        <v>0</v>
      </c>
      <c r="O21" s="160">
        <f t="shared" si="10"/>
        <v>24000</v>
      </c>
      <c r="P21" s="146">
        <v>0</v>
      </c>
      <c r="Q21" s="146">
        <v>0</v>
      </c>
      <c r="R21" s="148">
        <v>0</v>
      </c>
      <c r="S21" s="148">
        <f t="shared" si="11"/>
        <v>0</v>
      </c>
      <c r="T21" s="149"/>
      <c r="U21" s="146">
        <v>0</v>
      </c>
      <c r="V21" s="145">
        <f t="shared" si="7"/>
        <v>0</v>
      </c>
      <c r="W21" s="139" t="s">
        <v>44</v>
      </c>
      <c r="X21" s="145">
        <f t="shared" si="0"/>
        <v>24000</v>
      </c>
      <c r="Y21" s="145">
        <v>0</v>
      </c>
      <c r="Z21" s="145">
        <v>0</v>
      </c>
      <c r="AA21" s="145">
        <v>0</v>
      </c>
      <c r="AB21" s="144">
        <v>0</v>
      </c>
      <c r="AC21" s="150" t="s">
        <v>44</v>
      </c>
      <c r="AD21" s="151">
        <v>0</v>
      </c>
      <c r="AE21" s="151"/>
      <c r="AF21" s="145">
        <v>0</v>
      </c>
      <c r="AG21" s="140">
        <f t="shared" si="2"/>
        <v>24000</v>
      </c>
      <c r="AH21" s="51"/>
      <c r="AI21" s="152"/>
      <c r="AJ21" s="35" t="str">
        <f t="shared" si="12"/>
        <v>605-PR</v>
      </c>
      <c r="AK21" s="36"/>
    </row>
    <row r="22" spans="1:37" s="32" customFormat="1" ht="59" customHeight="1" x14ac:dyDescent="0.2">
      <c r="A22" s="40" t="s">
        <v>112</v>
      </c>
      <c r="B22" s="40"/>
      <c r="C22" s="49" t="s">
        <v>113</v>
      </c>
      <c r="D22" s="135" t="s">
        <v>114</v>
      </c>
      <c r="E22" s="159">
        <v>0</v>
      </c>
      <c r="F22" s="159">
        <v>14</v>
      </c>
      <c r="G22" s="143" t="s">
        <v>136</v>
      </c>
      <c r="H22" s="143" t="s">
        <v>137</v>
      </c>
      <c r="I22" s="136">
        <v>42</v>
      </c>
      <c r="J22" s="40" t="s">
        <v>43</v>
      </c>
      <c r="K22" s="50">
        <v>1200</v>
      </c>
      <c r="L22" s="144">
        <v>0</v>
      </c>
      <c r="M22" s="144">
        <v>0</v>
      </c>
      <c r="N22" s="144">
        <v>0</v>
      </c>
      <c r="O22" s="160">
        <f t="shared" si="10"/>
        <v>16800</v>
      </c>
      <c r="P22" s="146">
        <v>0</v>
      </c>
      <c r="Q22" s="146">
        <v>0</v>
      </c>
      <c r="R22" s="148">
        <v>0</v>
      </c>
      <c r="S22" s="148">
        <f t="shared" si="11"/>
        <v>0</v>
      </c>
      <c r="T22" s="149"/>
      <c r="U22" s="146">
        <v>0</v>
      </c>
      <c r="V22" s="145">
        <f t="shared" si="7"/>
        <v>0</v>
      </c>
      <c r="W22" s="139" t="s">
        <v>44</v>
      </c>
      <c r="X22" s="145">
        <f t="shared" si="0"/>
        <v>16800</v>
      </c>
      <c r="Y22" s="145">
        <v>0</v>
      </c>
      <c r="Z22" s="145">
        <v>0</v>
      </c>
      <c r="AA22" s="145">
        <v>0</v>
      </c>
      <c r="AB22" s="144">
        <v>0</v>
      </c>
      <c r="AC22" s="150" t="s">
        <v>44</v>
      </c>
      <c r="AD22" s="151">
        <v>0</v>
      </c>
      <c r="AE22" s="151"/>
      <c r="AF22" s="145">
        <v>0</v>
      </c>
      <c r="AG22" s="140">
        <f t="shared" si="2"/>
        <v>16800</v>
      </c>
      <c r="AH22" s="51"/>
      <c r="AI22" s="152"/>
      <c r="AJ22" s="35" t="str">
        <f t="shared" si="12"/>
        <v>605-PR</v>
      </c>
      <c r="AK22" s="39" t="s">
        <v>138</v>
      </c>
    </row>
    <row r="23" spans="1:37" s="32" customFormat="1" ht="51" customHeight="1" x14ac:dyDescent="0.2">
      <c r="A23" s="40" t="s">
        <v>112</v>
      </c>
      <c r="B23" s="40"/>
      <c r="C23" s="49" t="s">
        <v>113</v>
      </c>
      <c r="D23" s="135" t="s">
        <v>114</v>
      </c>
      <c r="E23" s="159">
        <v>0</v>
      </c>
      <c r="F23" s="159">
        <v>20</v>
      </c>
      <c r="G23" s="143" t="s">
        <v>115</v>
      </c>
      <c r="H23" s="143" t="s">
        <v>139</v>
      </c>
      <c r="I23" s="136">
        <v>42</v>
      </c>
      <c r="J23" s="40" t="s">
        <v>43</v>
      </c>
      <c r="K23" s="50">
        <v>1200</v>
      </c>
      <c r="L23" s="144">
        <v>0</v>
      </c>
      <c r="M23" s="144">
        <v>0</v>
      </c>
      <c r="N23" s="144">
        <v>0</v>
      </c>
      <c r="O23" s="160">
        <f t="shared" ref="O23" si="13">SUM(E23+F23)*K23</f>
        <v>24000</v>
      </c>
      <c r="P23" s="146">
        <v>0</v>
      </c>
      <c r="Q23" s="146">
        <v>0</v>
      </c>
      <c r="R23" s="148">
        <v>0</v>
      </c>
      <c r="S23" s="148">
        <f t="shared" si="11"/>
        <v>0</v>
      </c>
      <c r="T23" s="149"/>
      <c r="U23" s="146">
        <v>0</v>
      </c>
      <c r="V23" s="145">
        <f t="shared" si="7"/>
        <v>0</v>
      </c>
      <c r="W23" s="139" t="s">
        <v>44</v>
      </c>
      <c r="X23" s="145">
        <f t="shared" si="0"/>
        <v>24000</v>
      </c>
      <c r="Y23" s="145">
        <v>0</v>
      </c>
      <c r="Z23" s="145">
        <v>0</v>
      </c>
      <c r="AA23" s="145">
        <v>0</v>
      </c>
      <c r="AB23" s="144">
        <v>0</v>
      </c>
      <c r="AC23" s="150" t="s">
        <v>44</v>
      </c>
      <c r="AD23" s="151">
        <v>0</v>
      </c>
      <c r="AE23" s="151"/>
      <c r="AF23" s="145">
        <v>0</v>
      </c>
      <c r="AG23" s="140">
        <f t="shared" si="2"/>
        <v>24000</v>
      </c>
      <c r="AH23" s="51"/>
      <c r="AI23" s="152"/>
      <c r="AJ23" s="52" t="str">
        <f t="shared" si="12"/>
        <v>605-PR</v>
      </c>
      <c r="AK23" s="39" t="s">
        <v>140</v>
      </c>
    </row>
    <row r="24" spans="1:37" s="32" customFormat="1" ht="47" customHeight="1" x14ac:dyDescent="0.2">
      <c r="A24" s="40" t="s">
        <v>112</v>
      </c>
      <c r="B24" s="40"/>
      <c r="C24" s="49" t="s">
        <v>113</v>
      </c>
      <c r="D24" s="135" t="s">
        <v>114</v>
      </c>
      <c r="E24" s="159">
        <v>0</v>
      </c>
      <c r="F24" s="159">
        <v>40</v>
      </c>
      <c r="G24" s="143" t="s">
        <v>141</v>
      </c>
      <c r="H24" s="143" t="s">
        <v>142</v>
      </c>
      <c r="I24" s="136">
        <v>42</v>
      </c>
      <c r="J24" s="40" t="s">
        <v>43</v>
      </c>
      <c r="K24" s="50">
        <v>753</v>
      </c>
      <c r="L24" s="144">
        <v>0</v>
      </c>
      <c r="M24" s="144">
        <v>0</v>
      </c>
      <c r="N24" s="144">
        <v>0</v>
      </c>
      <c r="O24" s="160">
        <f t="shared" si="10"/>
        <v>30120</v>
      </c>
      <c r="P24" s="146">
        <v>0</v>
      </c>
      <c r="Q24" s="146">
        <v>0</v>
      </c>
      <c r="R24" s="148">
        <v>0</v>
      </c>
      <c r="S24" s="148">
        <f t="shared" si="11"/>
        <v>0</v>
      </c>
      <c r="T24" s="149"/>
      <c r="U24" s="146">
        <v>0</v>
      </c>
      <c r="V24" s="145">
        <f t="shared" si="7"/>
        <v>0</v>
      </c>
      <c r="W24" s="139" t="s">
        <v>44</v>
      </c>
      <c r="X24" s="145">
        <f t="shared" si="0"/>
        <v>30120</v>
      </c>
      <c r="Y24" s="145">
        <v>0</v>
      </c>
      <c r="Z24" s="145">
        <v>0</v>
      </c>
      <c r="AA24" s="145">
        <v>0</v>
      </c>
      <c r="AB24" s="144">
        <v>0</v>
      </c>
      <c r="AC24" s="150" t="s">
        <v>44</v>
      </c>
      <c r="AD24" s="151">
        <v>0</v>
      </c>
      <c r="AE24" s="151"/>
      <c r="AF24" s="145">
        <v>0</v>
      </c>
      <c r="AG24" s="140">
        <f t="shared" si="2"/>
        <v>30120</v>
      </c>
      <c r="AH24" s="51"/>
      <c r="AI24" s="152"/>
      <c r="AJ24" s="35" t="str">
        <f t="shared" si="12"/>
        <v>605-PR</v>
      </c>
      <c r="AK24" s="39" t="s">
        <v>143</v>
      </c>
    </row>
    <row r="25" spans="1:37" s="32" customFormat="1" ht="39.75" customHeight="1" x14ac:dyDescent="0.2">
      <c r="A25" s="40" t="s">
        <v>112</v>
      </c>
      <c r="B25" s="40"/>
      <c r="C25" s="49" t="s">
        <v>113</v>
      </c>
      <c r="D25" s="135" t="s">
        <v>114</v>
      </c>
      <c r="E25" s="159">
        <v>15</v>
      </c>
      <c r="F25" s="159">
        <v>0</v>
      </c>
      <c r="G25" s="277" t="s">
        <v>144</v>
      </c>
      <c r="H25" s="143" t="s">
        <v>145</v>
      </c>
      <c r="I25" s="136">
        <v>42</v>
      </c>
      <c r="J25" s="40" t="s">
        <v>43</v>
      </c>
      <c r="K25" s="50">
        <v>753</v>
      </c>
      <c r="L25" s="144">
        <v>0</v>
      </c>
      <c r="M25" s="144">
        <v>0</v>
      </c>
      <c r="N25" s="144">
        <v>0</v>
      </c>
      <c r="O25" s="160">
        <f t="shared" si="10"/>
        <v>11295</v>
      </c>
      <c r="P25" s="146">
        <v>0</v>
      </c>
      <c r="Q25" s="146">
        <v>0</v>
      </c>
      <c r="R25" s="148">
        <v>0</v>
      </c>
      <c r="S25" s="148">
        <f t="shared" si="11"/>
        <v>0</v>
      </c>
      <c r="T25" s="149"/>
      <c r="U25" s="146">
        <v>0</v>
      </c>
      <c r="V25" s="145">
        <f t="shared" si="7"/>
        <v>0</v>
      </c>
      <c r="W25" s="139" t="s">
        <v>44</v>
      </c>
      <c r="X25" s="145">
        <f t="shared" si="0"/>
        <v>11295</v>
      </c>
      <c r="Y25" s="145">
        <v>0</v>
      </c>
      <c r="Z25" s="145">
        <v>0</v>
      </c>
      <c r="AA25" s="145">
        <v>0</v>
      </c>
      <c r="AB25" s="144">
        <v>0</v>
      </c>
      <c r="AC25" s="150" t="s">
        <v>44</v>
      </c>
      <c r="AD25" s="151">
        <v>0</v>
      </c>
      <c r="AE25" s="151"/>
      <c r="AF25" s="145">
        <v>0</v>
      </c>
      <c r="AG25" s="140">
        <f t="shared" si="2"/>
        <v>11295</v>
      </c>
      <c r="AH25" s="54"/>
      <c r="AI25" s="152"/>
      <c r="AJ25" s="35" t="str">
        <f t="shared" si="12"/>
        <v>605-PR</v>
      </c>
      <c r="AK25" s="53"/>
    </row>
    <row r="26" spans="1:37" s="32" customFormat="1" ht="42" customHeight="1" x14ac:dyDescent="0.2">
      <c r="A26" s="40" t="s">
        <v>112</v>
      </c>
      <c r="B26" s="40"/>
      <c r="C26" s="49" t="s">
        <v>113</v>
      </c>
      <c r="D26" s="135" t="s">
        <v>114</v>
      </c>
      <c r="E26" s="159">
        <v>15</v>
      </c>
      <c r="F26" s="159">
        <v>0</v>
      </c>
      <c r="G26" s="135" t="s">
        <v>146</v>
      </c>
      <c r="H26" s="143" t="s">
        <v>147</v>
      </c>
      <c r="I26" s="136">
        <v>42</v>
      </c>
      <c r="J26" s="40" t="s">
        <v>43</v>
      </c>
      <c r="K26" s="50">
        <v>753</v>
      </c>
      <c r="L26" s="144">
        <v>0</v>
      </c>
      <c r="M26" s="144">
        <v>0</v>
      </c>
      <c r="N26" s="144">
        <v>0</v>
      </c>
      <c r="O26" s="160">
        <f t="shared" si="10"/>
        <v>11295</v>
      </c>
      <c r="P26" s="146">
        <v>0</v>
      </c>
      <c r="Q26" s="146">
        <v>0</v>
      </c>
      <c r="R26" s="148">
        <v>0</v>
      </c>
      <c r="S26" s="148">
        <f t="shared" si="11"/>
        <v>0</v>
      </c>
      <c r="T26" s="149"/>
      <c r="U26" s="146">
        <v>0</v>
      </c>
      <c r="V26" s="145">
        <f t="shared" si="7"/>
        <v>0</v>
      </c>
      <c r="W26" s="139" t="s">
        <v>44</v>
      </c>
      <c r="X26" s="145">
        <f t="shared" si="0"/>
        <v>11295</v>
      </c>
      <c r="Y26" s="145">
        <v>0</v>
      </c>
      <c r="Z26" s="145">
        <v>0</v>
      </c>
      <c r="AA26" s="145">
        <v>0</v>
      </c>
      <c r="AB26" s="144">
        <v>0</v>
      </c>
      <c r="AC26" s="150" t="s">
        <v>44</v>
      </c>
      <c r="AD26" s="151">
        <v>0</v>
      </c>
      <c r="AE26" s="151"/>
      <c r="AF26" s="145">
        <v>0</v>
      </c>
      <c r="AG26" s="140">
        <f t="shared" si="2"/>
        <v>11295</v>
      </c>
      <c r="AH26" s="54"/>
      <c r="AI26" s="152"/>
      <c r="AJ26" s="35" t="str">
        <f t="shared" si="12"/>
        <v>605-PR</v>
      </c>
      <c r="AK26" s="36"/>
    </row>
    <row r="27" spans="1:37" s="32" customFormat="1" ht="47" customHeight="1" x14ac:dyDescent="0.2">
      <c r="A27" s="40" t="s">
        <v>112</v>
      </c>
      <c r="B27" s="40"/>
      <c r="C27" s="49" t="s">
        <v>113</v>
      </c>
      <c r="D27" s="135" t="s">
        <v>114</v>
      </c>
      <c r="E27" s="159">
        <v>15</v>
      </c>
      <c r="F27" s="159">
        <v>0</v>
      </c>
      <c r="G27" s="143" t="s">
        <v>128</v>
      </c>
      <c r="H27" s="143" t="s">
        <v>129</v>
      </c>
      <c r="I27" s="136">
        <v>42</v>
      </c>
      <c r="J27" s="40" t="s">
        <v>43</v>
      </c>
      <c r="K27" s="50">
        <v>1200</v>
      </c>
      <c r="L27" s="144">
        <v>0</v>
      </c>
      <c r="M27" s="144">
        <v>0</v>
      </c>
      <c r="N27" s="144">
        <v>0</v>
      </c>
      <c r="O27" s="160">
        <f t="shared" si="10"/>
        <v>18000</v>
      </c>
      <c r="P27" s="146">
        <v>0</v>
      </c>
      <c r="Q27" s="146">
        <v>0</v>
      </c>
      <c r="R27" s="148">
        <v>0</v>
      </c>
      <c r="S27" s="148">
        <f t="shared" si="11"/>
        <v>0</v>
      </c>
      <c r="T27" s="149"/>
      <c r="U27" s="146">
        <v>0</v>
      </c>
      <c r="V27" s="145">
        <f t="shared" si="7"/>
        <v>0</v>
      </c>
      <c r="W27" s="139" t="s">
        <v>44</v>
      </c>
      <c r="X27" s="145">
        <f t="shared" si="0"/>
        <v>18000</v>
      </c>
      <c r="Y27" s="145">
        <v>0</v>
      </c>
      <c r="Z27" s="145">
        <v>0</v>
      </c>
      <c r="AA27" s="145">
        <v>0</v>
      </c>
      <c r="AB27" s="144">
        <v>0</v>
      </c>
      <c r="AC27" s="150" t="s">
        <v>44</v>
      </c>
      <c r="AD27" s="151">
        <v>0</v>
      </c>
      <c r="AE27" s="151"/>
      <c r="AF27" s="145">
        <v>0</v>
      </c>
      <c r="AG27" s="140">
        <f t="shared" si="2"/>
        <v>18000</v>
      </c>
      <c r="AH27" s="51"/>
      <c r="AI27" s="152"/>
      <c r="AJ27" s="35" t="str">
        <f t="shared" si="12"/>
        <v>605-PR</v>
      </c>
      <c r="AK27" s="36"/>
    </row>
    <row r="28" spans="1:37" s="32" customFormat="1" ht="47" customHeight="1" x14ac:dyDescent="0.2">
      <c r="A28" s="40" t="s">
        <v>112</v>
      </c>
      <c r="B28" s="40"/>
      <c r="C28" s="49" t="s">
        <v>113</v>
      </c>
      <c r="D28" s="135" t="s">
        <v>114</v>
      </c>
      <c r="E28" s="159">
        <v>15</v>
      </c>
      <c r="F28" s="159">
        <v>0</v>
      </c>
      <c r="G28" s="143" t="s">
        <v>148</v>
      </c>
      <c r="H28" s="143" t="s">
        <v>149</v>
      </c>
      <c r="I28" s="136">
        <v>42</v>
      </c>
      <c r="J28" s="40" t="s">
        <v>43</v>
      </c>
      <c r="K28" s="50">
        <v>753</v>
      </c>
      <c r="L28" s="144">
        <v>0</v>
      </c>
      <c r="M28" s="144">
        <v>0</v>
      </c>
      <c r="N28" s="144">
        <v>0</v>
      </c>
      <c r="O28" s="160">
        <f t="shared" si="10"/>
        <v>11295</v>
      </c>
      <c r="P28" s="146">
        <v>0</v>
      </c>
      <c r="Q28" s="146">
        <v>0</v>
      </c>
      <c r="R28" s="148">
        <v>0</v>
      </c>
      <c r="S28" s="148">
        <f t="shared" si="11"/>
        <v>0</v>
      </c>
      <c r="T28" s="149"/>
      <c r="U28" s="146">
        <v>0</v>
      </c>
      <c r="V28" s="145">
        <f t="shared" si="7"/>
        <v>0</v>
      </c>
      <c r="W28" s="139" t="s">
        <v>44</v>
      </c>
      <c r="X28" s="145">
        <f t="shared" si="0"/>
        <v>11295</v>
      </c>
      <c r="Y28" s="145">
        <v>0</v>
      </c>
      <c r="Z28" s="145">
        <v>0</v>
      </c>
      <c r="AA28" s="145">
        <v>0</v>
      </c>
      <c r="AB28" s="144">
        <v>0</v>
      </c>
      <c r="AC28" s="150" t="s">
        <v>44</v>
      </c>
      <c r="AD28" s="151">
        <v>0</v>
      </c>
      <c r="AE28" s="151"/>
      <c r="AF28" s="145">
        <v>0</v>
      </c>
      <c r="AG28" s="140">
        <f t="shared" si="2"/>
        <v>11295</v>
      </c>
      <c r="AH28" s="51"/>
      <c r="AI28" s="152"/>
      <c r="AJ28" s="35" t="str">
        <f t="shared" si="12"/>
        <v>605-PR</v>
      </c>
      <c r="AK28" s="36"/>
    </row>
    <row r="29" spans="1:37" s="32" customFormat="1" ht="30.75" customHeight="1" x14ac:dyDescent="0.2">
      <c r="A29" s="40" t="s">
        <v>112</v>
      </c>
      <c r="B29" s="82" t="s">
        <v>150</v>
      </c>
      <c r="C29" s="49" t="s">
        <v>113</v>
      </c>
      <c r="D29" s="135" t="s">
        <v>114</v>
      </c>
      <c r="E29" s="159">
        <v>20</v>
      </c>
      <c r="F29" s="159">
        <v>0</v>
      </c>
      <c r="G29" s="143" t="s">
        <v>141</v>
      </c>
      <c r="H29" s="143" t="s">
        <v>142</v>
      </c>
      <c r="I29" s="136">
        <v>42</v>
      </c>
      <c r="J29" s="40" t="s">
        <v>43</v>
      </c>
      <c r="K29" s="50">
        <v>753</v>
      </c>
      <c r="L29" s="144">
        <v>0</v>
      </c>
      <c r="M29" s="144">
        <v>0</v>
      </c>
      <c r="N29" s="144">
        <v>0</v>
      </c>
      <c r="O29" s="160">
        <f t="shared" si="10"/>
        <v>15060</v>
      </c>
      <c r="P29" s="146">
        <v>0</v>
      </c>
      <c r="Q29" s="146">
        <v>0</v>
      </c>
      <c r="R29" s="148">
        <v>0</v>
      </c>
      <c r="S29" s="148">
        <f t="shared" si="11"/>
        <v>0</v>
      </c>
      <c r="T29" s="149"/>
      <c r="U29" s="146">
        <v>0</v>
      </c>
      <c r="V29" s="145">
        <f t="shared" si="7"/>
        <v>0</v>
      </c>
      <c r="W29" s="139" t="s">
        <v>44</v>
      </c>
      <c r="X29" s="145">
        <f t="shared" si="0"/>
        <v>15060</v>
      </c>
      <c r="Y29" s="145">
        <v>0</v>
      </c>
      <c r="Z29" s="145">
        <v>0</v>
      </c>
      <c r="AA29" s="145">
        <v>0</v>
      </c>
      <c r="AB29" s="144">
        <v>0</v>
      </c>
      <c r="AC29" s="150" t="s">
        <v>44</v>
      </c>
      <c r="AD29" s="151">
        <v>0</v>
      </c>
      <c r="AE29" s="151"/>
      <c r="AF29" s="145">
        <v>0</v>
      </c>
      <c r="AG29" s="140">
        <f t="shared" si="2"/>
        <v>15060</v>
      </c>
      <c r="AH29" s="54">
        <f>SUM(N29:N59)</f>
        <v>330</v>
      </c>
      <c r="AI29" s="152" t="s">
        <v>62</v>
      </c>
      <c r="AJ29" s="35" t="str">
        <f t="shared" si="12"/>
        <v>605-PR</v>
      </c>
      <c r="AK29" s="39" t="s">
        <v>151</v>
      </c>
    </row>
    <row r="30" spans="1:37" s="32" customFormat="1" ht="32.25" customHeight="1" x14ac:dyDescent="0.2">
      <c r="A30" s="40" t="s">
        <v>112</v>
      </c>
      <c r="B30" s="40"/>
      <c r="C30" s="49" t="s">
        <v>113</v>
      </c>
      <c r="D30" s="135" t="s">
        <v>114</v>
      </c>
      <c r="E30" s="159">
        <v>20</v>
      </c>
      <c r="F30" s="159">
        <v>0</v>
      </c>
      <c r="G30" s="143" t="s">
        <v>134</v>
      </c>
      <c r="H30" s="143" t="s">
        <v>135</v>
      </c>
      <c r="I30" s="136">
        <v>42</v>
      </c>
      <c r="J30" s="40" t="s">
        <v>43</v>
      </c>
      <c r="K30" s="50">
        <v>1200</v>
      </c>
      <c r="L30" s="144">
        <v>0</v>
      </c>
      <c r="M30" s="144">
        <v>0</v>
      </c>
      <c r="N30" s="144">
        <v>0</v>
      </c>
      <c r="O30" s="160">
        <f t="shared" si="10"/>
        <v>24000</v>
      </c>
      <c r="P30" s="146">
        <v>0</v>
      </c>
      <c r="Q30" s="146">
        <v>0</v>
      </c>
      <c r="R30" s="148">
        <v>0</v>
      </c>
      <c r="S30" s="148">
        <f t="shared" si="11"/>
        <v>0</v>
      </c>
      <c r="T30" s="149"/>
      <c r="U30" s="146">
        <v>0</v>
      </c>
      <c r="V30" s="145">
        <f t="shared" si="7"/>
        <v>0</v>
      </c>
      <c r="W30" s="139" t="s">
        <v>44</v>
      </c>
      <c r="X30" s="145">
        <f t="shared" si="0"/>
        <v>24000</v>
      </c>
      <c r="Y30" s="145">
        <v>0</v>
      </c>
      <c r="Z30" s="145">
        <v>0</v>
      </c>
      <c r="AA30" s="145">
        <v>0</v>
      </c>
      <c r="AB30" s="144">
        <v>0</v>
      </c>
      <c r="AC30" s="150" t="s">
        <v>44</v>
      </c>
      <c r="AD30" s="151">
        <v>0</v>
      </c>
      <c r="AE30" s="151"/>
      <c r="AF30" s="145">
        <v>0</v>
      </c>
      <c r="AG30" s="140">
        <f t="shared" si="2"/>
        <v>24000</v>
      </c>
      <c r="AH30" s="51"/>
      <c r="AI30" s="152"/>
      <c r="AJ30" s="35" t="str">
        <f t="shared" si="12"/>
        <v>605-PR</v>
      </c>
      <c r="AK30" s="36"/>
    </row>
    <row r="31" spans="1:37" s="32" customFormat="1" ht="30.75" customHeight="1" x14ac:dyDescent="0.2">
      <c r="A31" s="40" t="s">
        <v>112</v>
      </c>
      <c r="B31" s="40"/>
      <c r="C31" s="49" t="s">
        <v>113</v>
      </c>
      <c r="D31" s="135" t="s">
        <v>114</v>
      </c>
      <c r="E31" s="159">
        <v>20</v>
      </c>
      <c r="F31" s="159">
        <v>0</v>
      </c>
      <c r="G31" s="143" t="s">
        <v>152</v>
      </c>
      <c r="H31" s="143" t="s">
        <v>133</v>
      </c>
      <c r="I31" s="136">
        <v>42</v>
      </c>
      <c r="J31" s="40" t="s">
        <v>43</v>
      </c>
      <c r="K31" s="50">
        <v>1200</v>
      </c>
      <c r="L31" s="144">
        <v>0</v>
      </c>
      <c r="M31" s="144">
        <v>0</v>
      </c>
      <c r="N31" s="144">
        <v>0</v>
      </c>
      <c r="O31" s="160">
        <f t="shared" si="10"/>
        <v>24000</v>
      </c>
      <c r="P31" s="146">
        <v>0</v>
      </c>
      <c r="Q31" s="146">
        <v>0</v>
      </c>
      <c r="R31" s="148">
        <v>0</v>
      </c>
      <c r="S31" s="148">
        <f t="shared" si="11"/>
        <v>0</v>
      </c>
      <c r="T31" s="149"/>
      <c r="U31" s="146">
        <v>0</v>
      </c>
      <c r="V31" s="145">
        <f t="shared" si="7"/>
        <v>0</v>
      </c>
      <c r="W31" s="139" t="s">
        <v>44</v>
      </c>
      <c r="X31" s="145">
        <f t="shared" si="0"/>
        <v>24000</v>
      </c>
      <c r="Y31" s="145">
        <v>0</v>
      </c>
      <c r="Z31" s="145">
        <v>0</v>
      </c>
      <c r="AA31" s="145">
        <v>0</v>
      </c>
      <c r="AB31" s="144">
        <v>0</v>
      </c>
      <c r="AC31" s="150" t="s">
        <v>44</v>
      </c>
      <c r="AD31" s="151">
        <v>0</v>
      </c>
      <c r="AE31" s="151"/>
      <c r="AF31" s="145">
        <v>0</v>
      </c>
      <c r="AG31" s="140">
        <f t="shared" si="2"/>
        <v>24000</v>
      </c>
      <c r="AH31" s="51"/>
      <c r="AI31" s="152"/>
      <c r="AJ31" s="35" t="str">
        <f t="shared" si="12"/>
        <v>605-PR</v>
      </c>
      <c r="AK31" s="36"/>
    </row>
    <row r="32" spans="1:37" s="32" customFormat="1" ht="50" customHeight="1" x14ac:dyDescent="0.2">
      <c r="A32" s="40" t="s">
        <v>112</v>
      </c>
      <c r="B32" s="40"/>
      <c r="C32" s="49" t="s">
        <v>113</v>
      </c>
      <c r="D32" s="135" t="s">
        <v>114</v>
      </c>
      <c r="E32" s="159">
        <v>20</v>
      </c>
      <c r="F32" s="159">
        <v>0</v>
      </c>
      <c r="G32" s="143" t="s">
        <v>136</v>
      </c>
      <c r="H32" s="143" t="s">
        <v>137</v>
      </c>
      <c r="I32" s="136">
        <v>42</v>
      </c>
      <c r="J32" s="40" t="s">
        <v>43</v>
      </c>
      <c r="K32" s="50">
        <v>1200</v>
      </c>
      <c r="L32" s="144">
        <v>0</v>
      </c>
      <c r="M32" s="144">
        <v>0</v>
      </c>
      <c r="N32" s="144">
        <v>0</v>
      </c>
      <c r="O32" s="160">
        <f t="shared" si="10"/>
        <v>24000</v>
      </c>
      <c r="P32" s="146">
        <v>0</v>
      </c>
      <c r="Q32" s="146">
        <v>0</v>
      </c>
      <c r="R32" s="148">
        <v>0</v>
      </c>
      <c r="S32" s="148">
        <f t="shared" si="11"/>
        <v>0</v>
      </c>
      <c r="T32" s="149"/>
      <c r="U32" s="146">
        <v>0</v>
      </c>
      <c r="V32" s="145">
        <f t="shared" si="7"/>
        <v>0</v>
      </c>
      <c r="W32" s="139" t="s">
        <v>44</v>
      </c>
      <c r="X32" s="145">
        <f t="shared" si="0"/>
        <v>24000</v>
      </c>
      <c r="Y32" s="145">
        <v>0</v>
      </c>
      <c r="Z32" s="145">
        <v>0</v>
      </c>
      <c r="AA32" s="145">
        <v>0</v>
      </c>
      <c r="AB32" s="144">
        <v>0</v>
      </c>
      <c r="AC32" s="150" t="s">
        <v>44</v>
      </c>
      <c r="AD32" s="151">
        <v>0</v>
      </c>
      <c r="AE32" s="151"/>
      <c r="AF32" s="145">
        <v>0</v>
      </c>
      <c r="AG32" s="140">
        <f t="shared" si="2"/>
        <v>24000</v>
      </c>
      <c r="AH32" s="51"/>
      <c r="AI32" s="152"/>
      <c r="AJ32" s="35" t="str">
        <f t="shared" si="12"/>
        <v>605-PR</v>
      </c>
      <c r="AK32" s="36"/>
    </row>
    <row r="33" spans="1:37" s="32" customFormat="1" ht="30.75" customHeight="1" x14ac:dyDescent="0.2">
      <c r="A33" s="40" t="s">
        <v>112</v>
      </c>
      <c r="B33" s="40"/>
      <c r="C33" s="49" t="s">
        <v>153</v>
      </c>
      <c r="D33" s="135" t="s">
        <v>114</v>
      </c>
      <c r="E33" s="135" t="s">
        <v>154</v>
      </c>
      <c r="F33" s="143" t="s">
        <v>155</v>
      </c>
      <c r="G33" s="143" t="s">
        <v>156</v>
      </c>
      <c r="H33" s="143" t="s">
        <v>156</v>
      </c>
      <c r="I33" s="136"/>
      <c r="J33" s="40" t="s">
        <v>43</v>
      </c>
      <c r="K33" s="50">
        <v>0</v>
      </c>
      <c r="L33" s="144">
        <v>18</v>
      </c>
      <c r="M33" s="55">
        <v>0</v>
      </c>
      <c r="N33" s="144">
        <f t="shared" ref="N33:N39" si="14">L33+M33</f>
        <v>18</v>
      </c>
      <c r="O33" s="145">
        <v>0</v>
      </c>
      <c r="P33" s="146">
        <f>SUM(N33)</f>
        <v>18</v>
      </c>
      <c r="Q33" s="146">
        <v>153</v>
      </c>
      <c r="R33" s="148">
        <v>0</v>
      </c>
      <c r="S33" s="148">
        <f t="shared" ref="S33:S39" si="15">SUM(P33*Q33)</f>
        <v>2754</v>
      </c>
      <c r="T33" s="149" t="s">
        <v>157</v>
      </c>
      <c r="U33" s="146">
        <v>0</v>
      </c>
      <c r="V33" s="145">
        <v>0</v>
      </c>
      <c r="W33" s="139" t="s">
        <v>44</v>
      </c>
      <c r="X33" s="145">
        <f t="shared" si="0"/>
        <v>2754</v>
      </c>
      <c r="Y33" s="145">
        <f t="shared" ref="Y33:Y39" si="16">SUM(N33*200)</f>
        <v>3600</v>
      </c>
      <c r="Z33" s="145">
        <v>0</v>
      </c>
      <c r="AA33" s="145">
        <v>0</v>
      </c>
      <c r="AB33" s="144">
        <v>0</v>
      </c>
      <c r="AC33" s="150" t="s">
        <v>44</v>
      </c>
      <c r="AD33" s="151">
        <v>0</v>
      </c>
      <c r="AE33" s="151"/>
      <c r="AF33" s="145">
        <f t="shared" ref="AF33:AF39" si="17">Y33+AB33+AD33</f>
        <v>3600</v>
      </c>
      <c r="AG33" s="140">
        <f t="shared" si="2"/>
        <v>6354</v>
      </c>
      <c r="AH33" s="51"/>
      <c r="AI33" s="152"/>
      <c r="AJ33" s="35" t="str">
        <f t="shared" si="12"/>
        <v>605-PR</v>
      </c>
      <c r="AK33" s="36"/>
    </row>
    <row r="34" spans="1:37" s="32" customFormat="1" ht="27.75" customHeight="1" x14ac:dyDescent="0.2">
      <c r="A34" s="40" t="s">
        <v>112</v>
      </c>
      <c r="B34" s="40"/>
      <c r="C34" s="49" t="s">
        <v>153</v>
      </c>
      <c r="D34" s="135" t="s">
        <v>114</v>
      </c>
      <c r="E34" s="135" t="s">
        <v>154</v>
      </c>
      <c r="F34" s="143" t="s">
        <v>155</v>
      </c>
      <c r="G34" s="143" t="s">
        <v>156</v>
      </c>
      <c r="H34" s="143" t="s">
        <v>156</v>
      </c>
      <c r="I34" s="136"/>
      <c r="J34" s="40" t="s">
        <v>43</v>
      </c>
      <c r="K34" s="50">
        <v>0</v>
      </c>
      <c r="L34" s="144">
        <v>0</v>
      </c>
      <c r="M34" s="55">
        <v>30</v>
      </c>
      <c r="N34" s="144">
        <f t="shared" si="14"/>
        <v>30</v>
      </c>
      <c r="O34" s="145">
        <v>0</v>
      </c>
      <c r="P34" s="146">
        <f>SUM(N34)</f>
        <v>30</v>
      </c>
      <c r="Q34" s="146">
        <v>153</v>
      </c>
      <c r="R34" s="148">
        <v>0</v>
      </c>
      <c r="S34" s="148">
        <f t="shared" si="15"/>
        <v>4590</v>
      </c>
      <c r="T34" s="149" t="s">
        <v>157</v>
      </c>
      <c r="U34" s="146">
        <v>0</v>
      </c>
      <c r="V34" s="145">
        <v>0</v>
      </c>
      <c r="W34" s="139" t="s">
        <v>44</v>
      </c>
      <c r="X34" s="145">
        <f t="shared" si="0"/>
        <v>4590</v>
      </c>
      <c r="Y34" s="145">
        <f t="shared" si="16"/>
        <v>6000</v>
      </c>
      <c r="Z34" s="145">
        <v>0</v>
      </c>
      <c r="AA34" s="145">
        <v>0</v>
      </c>
      <c r="AB34" s="144">
        <v>0</v>
      </c>
      <c r="AC34" s="150" t="s">
        <v>44</v>
      </c>
      <c r="AD34" s="151">
        <v>0</v>
      </c>
      <c r="AE34" s="151"/>
      <c r="AF34" s="145">
        <f t="shared" si="17"/>
        <v>6000</v>
      </c>
      <c r="AG34" s="140">
        <f t="shared" si="2"/>
        <v>10590</v>
      </c>
      <c r="AH34" s="51"/>
      <c r="AI34" s="152"/>
      <c r="AJ34" s="35" t="str">
        <f t="shared" si="12"/>
        <v>605-PR</v>
      </c>
      <c r="AK34" s="36"/>
    </row>
    <row r="35" spans="1:37" s="32" customFormat="1" ht="29.25" customHeight="1" x14ac:dyDescent="0.2">
      <c r="A35" s="40" t="s">
        <v>112</v>
      </c>
      <c r="B35" s="40"/>
      <c r="C35" s="49" t="s">
        <v>153</v>
      </c>
      <c r="D35" s="135" t="s">
        <v>114</v>
      </c>
      <c r="E35" s="135" t="s">
        <v>158</v>
      </c>
      <c r="F35" s="143" t="s">
        <v>159</v>
      </c>
      <c r="G35" s="143" t="s">
        <v>156</v>
      </c>
      <c r="H35" s="143" t="s">
        <v>156</v>
      </c>
      <c r="I35" s="136"/>
      <c r="J35" s="40" t="s">
        <v>43</v>
      </c>
      <c r="K35" s="50">
        <v>0</v>
      </c>
      <c r="L35" s="144">
        <v>83</v>
      </c>
      <c r="M35" s="55">
        <v>0</v>
      </c>
      <c r="N35" s="144">
        <f t="shared" si="14"/>
        <v>83</v>
      </c>
      <c r="O35" s="145">
        <v>0</v>
      </c>
      <c r="P35" s="146">
        <v>83</v>
      </c>
      <c r="Q35" s="146">
        <v>153</v>
      </c>
      <c r="R35" s="148">
        <v>0</v>
      </c>
      <c r="S35" s="148">
        <f t="shared" si="15"/>
        <v>12699</v>
      </c>
      <c r="T35" s="149" t="s">
        <v>157</v>
      </c>
      <c r="U35" s="146">
        <v>0</v>
      </c>
      <c r="V35" s="145">
        <v>0</v>
      </c>
      <c r="W35" s="139" t="s">
        <v>44</v>
      </c>
      <c r="X35" s="145">
        <f t="shared" si="0"/>
        <v>12699</v>
      </c>
      <c r="Y35" s="145">
        <f t="shared" si="16"/>
        <v>16600</v>
      </c>
      <c r="Z35" s="145">
        <v>0</v>
      </c>
      <c r="AA35" s="145">
        <v>0</v>
      </c>
      <c r="AB35" s="144">
        <v>0</v>
      </c>
      <c r="AC35" s="150" t="s">
        <v>44</v>
      </c>
      <c r="AD35" s="151">
        <v>0</v>
      </c>
      <c r="AE35" s="151"/>
      <c r="AF35" s="145">
        <f t="shared" si="17"/>
        <v>16600</v>
      </c>
      <c r="AG35" s="140">
        <f t="shared" si="2"/>
        <v>29299</v>
      </c>
      <c r="AH35" s="51"/>
      <c r="AI35" s="152"/>
      <c r="AJ35" s="35" t="str">
        <f t="shared" si="12"/>
        <v>605-PR</v>
      </c>
      <c r="AK35" s="36"/>
    </row>
    <row r="36" spans="1:37" s="32" customFormat="1" ht="27" customHeight="1" x14ac:dyDescent="0.2">
      <c r="A36" s="40" t="s">
        <v>112</v>
      </c>
      <c r="B36" s="40"/>
      <c r="C36" s="49" t="s">
        <v>160</v>
      </c>
      <c r="D36" s="135" t="s">
        <v>114</v>
      </c>
      <c r="E36" s="135" t="s">
        <v>158</v>
      </c>
      <c r="F36" s="143" t="s">
        <v>159</v>
      </c>
      <c r="G36" s="143" t="s">
        <v>156</v>
      </c>
      <c r="H36" s="143" t="s">
        <v>156</v>
      </c>
      <c r="I36" s="136"/>
      <c r="J36" s="40" t="s">
        <v>43</v>
      </c>
      <c r="K36" s="50">
        <v>0</v>
      </c>
      <c r="L36" s="144">
        <v>14</v>
      </c>
      <c r="M36" s="55">
        <v>0</v>
      </c>
      <c r="N36" s="144">
        <f t="shared" si="14"/>
        <v>14</v>
      </c>
      <c r="O36" s="145">
        <v>0</v>
      </c>
      <c r="P36" s="146">
        <v>14</v>
      </c>
      <c r="Q36" s="146">
        <v>153</v>
      </c>
      <c r="R36" s="148">
        <v>0</v>
      </c>
      <c r="S36" s="148">
        <f t="shared" si="15"/>
        <v>2142</v>
      </c>
      <c r="T36" s="149" t="s">
        <v>157</v>
      </c>
      <c r="U36" s="146">
        <v>0</v>
      </c>
      <c r="V36" s="145">
        <v>0</v>
      </c>
      <c r="W36" s="139" t="s">
        <v>44</v>
      </c>
      <c r="X36" s="145">
        <f t="shared" si="0"/>
        <v>2142</v>
      </c>
      <c r="Y36" s="145">
        <f t="shared" si="16"/>
        <v>2800</v>
      </c>
      <c r="Z36" s="145">
        <v>0</v>
      </c>
      <c r="AA36" s="145">
        <v>0</v>
      </c>
      <c r="AB36" s="144">
        <v>0</v>
      </c>
      <c r="AC36" s="150" t="s">
        <v>44</v>
      </c>
      <c r="AD36" s="151">
        <v>0</v>
      </c>
      <c r="AE36" s="151"/>
      <c r="AF36" s="145">
        <f t="shared" si="17"/>
        <v>2800</v>
      </c>
      <c r="AG36" s="140">
        <f t="shared" si="2"/>
        <v>4942</v>
      </c>
      <c r="AH36" s="51"/>
      <c r="AI36" s="152"/>
      <c r="AJ36" s="35" t="str">
        <f t="shared" si="12"/>
        <v>605-PR</v>
      </c>
      <c r="AK36" s="36"/>
    </row>
    <row r="37" spans="1:37" s="32" customFormat="1" ht="28" customHeight="1" x14ac:dyDescent="0.2">
      <c r="A37" s="40" t="s">
        <v>112</v>
      </c>
      <c r="B37" s="40"/>
      <c r="C37" s="49" t="s">
        <v>153</v>
      </c>
      <c r="D37" s="135" t="s">
        <v>114</v>
      </c>
      <c r="E37" s="135" t="s">
        <v>158</v>
      </c>
      <c r="F37" s="143" t="s">
        <v>159</v>
      </c>
      <c r="G37" s="143" t="s">
        <v>156</v>
      </c>
      <c r="H37" s="143" t="s">
        <v>156</v>
      </c>
      <c r="I37" s="136"/>
      <c r="J37" s="40" t="s">
        <v>43</v>
      </c>
      <c r="K37" s="50">
        <v>0</v>
      </c>
      <c r="L37" s="144">
        <v>0</v>
      </c>
      <c r="M37" s="55">
        <v>84</v>
      </c>
      <c r="N37" s="144">
        <f t="shared" si="14"/>
        <v>84</v>
      </c>
      <c r="O37" s="145">
        <v>0</v>
      </c>
      <c r="P37" s="146">
        <v>84</v>
      </c>
      <c r="Q37" s="146">
        <v>153</v>
      </c>
      <c r="R37" s="148">
        <v>0</v>
      </c>
      <c r="S37" s="148">
        <f t="shared" si="15"/>
        <v>12852</v>
      </c>
      <c r="T37" s="149" t="s">
        <v>157</v>
      </c>
      <c r="U37" s="146">
        <v>0</v>
      </c>
      <c r="V37" s="145">
        <v>0</v>
      </c>
      <c r="W37" s="139" t="s">
        <v>44</v>
      </c>
      <c r="X37" s="145">
        <f t="shared" si="0"/>
        <v>12852</v>
      </c>
      <c r="Y37" s="145">
        <f t="shared" si="16"/>
        <v>16800</v>
      </c>
      <c r="Z37" s="145">
        <v>0</v>
      </c>
      <c r="AA37" s="145">
        <v>0</v>
      </c>
      <c r="AB37" s="144">
        <v>0</v>
      </c>
      <c r="AC37" s="150" t="s">
        <v>44</v>
      </c>
      <c r="AD37" s="151">
        <v>0</v>
      </c>
      <c r="AE37" s="151"/>
      <c r="AF37" s="145">
        <f t="shared" si="17"/>
        <v>16800</v>
      </c>
      <c r="AG37" s="140">
        <f t="shared" si="2"/>
        <v>29652</v>
      </c>
      <c r="AH37" s="51"/>
      <c r="AI37" s="152"/>
      <c r="AJ37" s="35" t="str">
        <f t="shared" si="12"/>
        <v>605-PR</v>
      </c>
      <c r="AK37" s="36"/>
    </row>
    <row r="38" spans="1:37" s="32" customFormat="1" ht="27" customHeight="1" x14ac:dyDescent="0.2">
      <c r="A38" s="40" t="s">
        <v>112</v>
      </c>
      <c r="B38" s="40" t="s">
        <v>161</v>
      </c>
      <c r="C38" s="49" t="s">
        <v>153</v>
      </c>
      <c r="D38" s="135" t="s">
        <v>114</v>
      </c>
      <c r="E38" s="135" t="s">
        <v>158</v>
      </c>
      <c r="F38" s="143" t="s">
        <v>162</v>
      </c>
      <c r="G38" s="143" t="s">
        <v>156</v>
      </c>
      <c r="H38" s="143" t="s">
        <v>156</v>
      </c>
      <c r="I38" s="136"/>
      <c r="J38" s="40" t="s">
        <v>43</v>
      </c>
      <c r="K38" s="50">
        <v>0</v>
      </c>
      <c r="L38" s="144">
        <v>0</v>
      </c>
      <c r="M38" s="55">
        <v>14</v>
      </c>
      <c r="N38" s="144">
        <f t="shared" si="14"/>
        <v>14</v>
      </c>
      <c r="O38" s="145">
        <v>0</v>
      </c>
      <c r="P38" s="146">
        <v>14</v>
      </c>
      <c r="Q38" s="146">
        <v>153</v>
      </c>
      <c r="R38" s="148">
        <v>0</v>
      </c>
      <c r="S38" s="148">
        <f t="shared" si="15"/>
        <v>2142</v>
      </c>
      <c r="T38" s="149" t="s">
        <v>157</v>
      </c>
      <c r="U38" s="146">
        <v>0</v>
      </c>
      <c r="V38" s="145">
        <v>0</v>
      </c>
      <c r="W38" s="139" t="s">
        <v>44</v>
      </c>
      <c r="X38" s="145">
        <f t="shared" si="0"/>
        <v>2142</v>
      </c>
      <c r="Y38" s="145">
        <f t="shared" si="16"/>
        <v>2800</v>
      </c>
      <c r="Z38" s="145">
        <v>0</v>
      </c>
      <c r="AA38" s="145">
        <v>0</v>
      </c>
      <c r="AB38" s="144">
        <v>0</v>
      </c>
      <c r="AC38" s="150"/>
      <c r="AD38" s="151">
        <v>0</v>
      </c>
      <c r="AE38" s="151"/>
      <c r="AF38" s="145">
        <f t="shared" si="17"/>
        <v>2800</v>
      </c>
      <c r="AG38" s="140">
        <f t="shared" si="2"/>
        <v>4942</v>
      </c>
      <c r="AH38" s="51"/>
      <c r="AI38" s="152"/>
      <c r="AJ38" s="52" t="str">
        <f t="shared" si="12"/>
        <v>605-PR</v>
      </c>
      <c r="AK38" s="39"/>
    </row>
    <row r="39" spans="1:37" s="32" customFormat="1" ht="31.5" customHeight="1" x14ac:dyDescent="0.2">
      <c r="A39" s="40" t="s">
        <v>112</v>
      </c>
      <c r="B39" s="40"/>
      <c r="C39" s="49" t="s">
        <v>163</v>
      </c>
      <c r="D39" s="135" t="s">
        <v>114</v>
      </c>
      <c r="E39" s="135" t="s">
        <v>158</v>
      </c>
      <c r="F39" s="143" t="s">
        <v>164</v>
      </c>
      <c r="G39" s="143" t="s">
        <v>156</v>
      </c>
      <c r="H39" s="143" t="s">
        <v>156</v>
      </c>
      <c r="I39" s="136"/>
      <c r="J39" s="40" t="s">
        <v>43</v>
      </c>
      <c r="K39" s="50">
        <v>0</v>
      </c>
      <c r="L39" s="144">
        <v>0</v>
      </c>
      <c r="M39" s="55">
        <v>15</v>
      </c>
      <c r="N39" s="144">
        <f t="shared" si="14"/>
        <v>15</v>
      </c>
      <c r="O39" s="145">
        <v>0</v>
      </c>
      <c r="P39" s="146">
        <f>SUM(N39)</f>
        <v>15</v>
      </c>
      <c r="Q39" s="146">
        <v>153</v>
      </c>
      <c r="R39" s="148">
        <v>0</v>
      </c>
      <c r="S39" s="148">
        <f t="shared" si="15"/>
        <v>2295</v>
      </c>
      <c r="T39" s="149" t="s">
        <v>157</v>
      </c>
      <c r="U39" s="146">
        <v>0</v>
      </c>
      <c r="V39" s="145">
        <v>0</v>
      </c>
      <c r="W39" s="139" t="s">
        <v>44</v>
      </c>
      <c r="X39" s="145">
        <f t="shared" si="0"/>
        <v>2295</v>
      </c>
      <c r="Y39" s="145">
        <f t="shared" si="16"/>
        <v>3000</v>
      </c>
      <c r="Z39" s="145">
        <v>0</v>
      </c>
      <c r="AA39" s="145">
        <v>0</v>
      </c>
      <c r="AB39" s="144">
        <v>0</v>
      </c>
      <c r="AC39" s="150" t="s">
        <v>44</v>
      </c>
      <c r="AD39" s="151">
        <v>0</v>
      </c>
      <c r="AE39" s="151"/>
      <c r="AF39" s="145">
        <f t="shared" si="17"/>
        <v>3000</v>
      </c>
      <c r="AG39" s="140">
        <f t="shared" si="2"/>
        <v>5295</v>
      </c>
      <c r="AH39" s="51"/>
      <c r="AI39" s="152"/>
      <c r="AJ39" s="35" t="str">
        <f t="shared" si="12"/>
        <v>605-PR</v>
      </c>
      <c r="AK39" s="36"/>
    </row>
    <row r="40" spans="1:37" s="32" customFormat="1" ht="29.25" customHeight="1" x14ac:dyDescent="0.2">
      <c r="A40" s="40" t="s">
        <v>112</v>
      </c>
      <c r="B40" s="40"/>
      <c r="C40" s="176" t="s">
        <v>165</v>
      </c>
      <c r="D40" s="142" t="s">
        <v>114</v>
      </c>
      <c r="E40" s="142" t="s">
        <v>166</v>
      </c>
      <c r="F40" s="138" t="s">
        <v>166</v>
      </c>
      <c r="G40" s="138" t="s">
        <v>166</v>
      </c>
      <c r="H40" s="143" t="s">
        <v>167</v>
      </c>
      <c r="I40" s="150" t="s">
        <v>166</v>
      </c>
      <c r="J40" s="82" t="s">
        <v>166</v>
      </c>
      <c r="K40" s="177" t="s">
        <v>166</v>
      </c>
      <c r="L40" s="144">
        <v>0</v>
      </c>
      <c r="M40" s="144">
        <v>0</v>
      </c>
      <c r="N40" s="144">
        <v>0</v>
      </c>
      <c r="O40" s="160">
        <v>0</v>
      </c>
      <c r="P40" s="146">
        <v>0</v>
      </c>
      <c r="Q40" s="146">
        <v>0</v>
      </c>
      <c r="R40" s="148"/>
      <c r="S40" s="148">
        <v>0</v>
      </c>
      <c r="T40" s="149"/>
      <c r="U40" s="146">
        <v>0</v>
      </c>
      <c r="V40" s="145">
        <v>84000</v>
      </c>
      <c r="W40" s="139" t="s">
        <v>168</v>
      </c>
      <c r="X40" s="145">
        <f t="shared" si="0"/>
        <v>84000</v>
      </c>
      <c r="Y40" s="145">
        <v>0</v>
      </c>
      <c r="Z40" s="145">
        <v>0</v>
      </c>
      <c r="AA40" s="145">
        <v>0</v>
      </c>
      <c r="AB40" s="144">
        <v>0</v>
      </c>
      <c r="AC40" s="150" t="s">
        <v>44</v>
      </c>
      <c r="AD40" s="151">
        <v>0</v>
      </c>
      <c r="AE40" s="151"/>
      <c r="AF40" s="145">
        <v>0</v>
      </c>
      <c r="AG40" s="140">
        <f t="shared" si="2"/>
        <v>84000</v>
      </c>
      <c r="AH40" s="178"/>
      <c r="AI40" s="152"/>
      <c r="AJ40" s="56" t="str">
        <f t="shared" si="12"/>
        <v>605-PR</v>
      </c>
      <c r="AK40" s="36"/>
    </row>
    <row r="41" spans="1:37" s="32" customFormat="1" ht="31.5" customHeight="1" x14ac:dyDescent="0.2">
      <c r="A41" s="40" t="s">
        <v>112</v>
      </c>
      <c r="B41" s="40"/>
      <c r="C41" s="176" t="s">
        <v>165</v>
      </c>
      <c r="D41" s="135" t="s">
        <v>114</v>
      </c>
      <c r="E41" s="135" t="s">
        <v>166</v>
      </c>
      <c r="F41" s="143" t="s">
        <v>166</v>
      </c>
      <c r="G41" s="143" t="s">
        <v>166</v>
      </c>
      <c r="H41" s="143" t="s">
        <v>169</v>
      </c>
      <c r="I41" s="136" t="s">
        <v>166</v>
      </c>
      <c r="J41" s="40" t="s">
        <v>166</v>
      </c>
      <c r="K41" s="50" t="s">
        <v>166</v>
      </c>
      <c r="L41" s="144">
        <v>0</v>
      </c>
      <c r="M41" s="144">
        <v>0</v>
      </c>
      <c r="N41" s="144">
        <v>0</v>
      </c>
      <c r="O41" s="160">
        <v>0</v>
      </c>
      <c r="P41" s="146">
        <v>0</v>
      </c>
      <c r="Q41" s="146">
        <v>0</v>
      </c>
      <c r="R41" s="148"/>
      <c r="S41" s="148">
        <v>0</v>
      </c>
      <c r="T41" s="149"/>
      <c r="U41" s="146">
        <v>0</v>
      </c>
      <c r="V41" s="145">
        <v>31960</v>
      </c>
      <c r="W41" s="139" t="s">
        <v>170</v>
      </c>
      <c r="X41" s="145">
        <f t="shared" si="0"/>
        <v>31960</v>
      </c>
      <c r="Y41" s="145">
        <v>0</v>
      </c>
      <c r="Z41" s="145">
        <v>0</v>
      </c>
      <c r="AA41" s="145">
        <v>0</v>
      </c>
      <c r="AB41" s="144">
        <v>0</v>
      </c>
      <c r="AC41" s="150" t="s">
        <v>44</v>
      </c>
      <c r="AD41" s="151">
        <v>0</v>
      </c>
      <c r="AE41" s="151"/>
      <c r="AF41" s="145">
        <v>0</v>
      </c>
      <c r="AG41" s="140">
        <f t="shared" si="2"/>
        <v>31960</v>
      </c>
      <c r="AH41" s="51"/>
      <c r="AI41" s="152"/>
      <c r="AJ41" s="35" t="str">
        <f t="shared" si="12"/>
        <v>605-PR</v>
      </c>
      <c r="AK41" s="39" t="s">
        <v>62</v>
      </c>
    </row>
    <row r="42" spans="1:37" s="32" customFormat="1" ht="48" customHeight="1" x14ac:dyDescent="0.2">
      <c r="A42" s="40" t="s">
        <v>112</v>
      </c>
      <c r="B42" s="40"/>
      <c r="C42" s="176" t="s">
        <v>165</v>
      </c>
      <c r="D42" s="135" t="s">
        <v>114</v>
      </c>
      <c r="E42" s="135" t="s">
        <v>166</v>
      </c>
      <c r="F42" s="143" t="s">
        <v>166</v>
      </c>
      <c r="G42" s="143" t="s">
        <v>166</v>
      </c>
      <c r="H42" s="143" t="s">
        <v>171</v>
      </c>
      <c r="I42" s="136" t="s">
        <v>166</v>
      </c>
      <c r="J42" s="40" t="s">
        <v>166</v>
      </c>
      <c r="K42" s="50" t="s">
        <v>166</v>
      </c>
      <c r="L42" s="144">
        <v>0</v>
      </c>
      <c r="M42" s="144">
        <v>0</v>
      </c>
      <c r="N42" s="144">
        <v>0</v>
      </c>
      <c r="O42" s="160">
        <v>0</v>
      </c>
      <c r="P42" s="146">
        <v>0</v>
      </c>
      <c r="Q42" s="146">
        <v>0</v>
      </c>
      <c r="R42" s="148"/>
      <c r="S42" s="148">
        <v>0</v>
      </c>
      <c r="T42" s="149"/>
      <c r="U42" s="146">
        <v>0</v>
      </c>
      <c r="V42" s="145">
        <v>94500</v>
      </c>
      <c r="W42" s="139" t="s">
        <v>172</v>
      </c>
      <c r="X42" s="145">
        <f t="shared" si="0"/>
        <v>94500</v>
      </c>
      <c r="Y42" s="145">
        <v>0</v>
      </c>
      <c r="Z42" s="145">
        <v>0</v>
      </c>
      <c r="AA42" s="145">
        <v>0</v>
      </c>
      <c r="AB42" s="144">
        <v>0</v>
      </c>
      <c r="AC42" s="150" t="s">
        <v>44</v>
      </c>
      <c r="AD42" s="151">
        <v>0</v>
      </c>
      <c r="AE42" s="151"/>
      <c r="AF42" s="145">
        <v>0</v>
      </c>
      <c r="AG42" s="140">
        <f t="shared" si="2"/>
        <v>94500</v>
      </c>
      <c r="AH42" s="51"/>
      <c r="AI42" s="152"/>
      <c r="AJ42" s="35" t="str">
        <f t="shared" si="12"/>
        <v>605-PR</v>
      </c>
      <c r="AK42" s="36"/>
    </row>
    <row r="43" spans="1:37" s="32" customFormat="1" ht="24.75" customHeight="1" x14ac:dyDescent="0.2">
      <c r="A43" s="40" t="s">
        <v>112</v>
      </c>
      <c r="B43" s="40"/>
      <c r="C43" s="176" t="s">
        <v>165</v>
      </c>
      <c r="D43" s="135" t="s">
        <v>114</v>
      </c>
      <c r="E43" s="135" t="s">
        <v>166</v>
      </c>
      <c r="F43" s="143" t="s">
        <v>166</v>
      </c>
      <c r="G43" s="143" t="s">
        <v>166</v>
      </c>
      <c r="H43" s="143" t="s">
        <v>173</v>
      </c>
      <c r="I43" s="136" t="s">
        <v>166</v>
      </c>
      <c r="J43" s="40" t="s">
        <v>166</v>
      </c>
      <c r="K43" s="50" t="s">
        <v>166</v>
      </c>
      <c r="L43" s="144">
        <v>0</v>
      </c>
      <c r="M43" s="144">
        <v>0</v>
      </c>
      <c r="N43" s="144">
        <v>0</v>
      </c>
      <c r="O43" s="160">
        <v>0</v>
      </c>
      <c r="P43" s="146">
        <v>0</v>
      </c>
      <c r="Q43" s="146">
        <v>0</v>
      </c>
      <c r="R43" s="148"/>
      <c r="S43" s="148">
        <v>0</v>
      </c>
      <c r="T43" s="149"/>
      <c r="U43" s="146">
        <v>0</v>
      </c>
      <c r="V43" s="145">
        <v>39055</v>
      </c>
      <c r="W43" s="139" t="s">
        <v>174</v>
      </c>
      <c r="X43" s="145">
        <f t="shared" si="0"/>
        <v>39055</v>
      </c>
      <c r="Y43" s="145">
        <v>0</v>
      </c>
      <c r="Z43" s="145">
        <v>0</v>
      </c>
      <c r="AA43" s="145">
        <v>0</v>
      </c>
      <c r="AB43" s="144">
        <v>0</v>
      </c>
      <c r="AC43" s="150" t="s">
        <v>44</v>
      </c>
      <c r="AD43" s="151">
        <v>0</v>
      </c>
      <c r="AE43" s="151"/>
      <c r="AF43" s="145">
        <v>0</v>
      </c>
      <c r="AG43" s="140">
        <f t="shared" si="2"/>
        <v>39055</v>
      </c>
      <c r="AH43" s="51"/>
      <c r="AI43" s="152"/>
      <c r="AJ43" s="35" t="str">
        <f t="shared" si="12"/>
        <v>605-PR</v>
      </c>
      <c r="AK43" s="39" t="s">
        <v>62</v>
      </c>
    </row>
    <row r="44" spans="1:37" s="32" customFormat="1" ht="34.5" customHeight="1" x14ac:dyDescent="0.2">
      <c r="A44" s="40" t="s">
        <v>112</v>
      </c>
      <c r="B44" s="40"/>
      <c r="C44" s="49" t="s">
        <v>153</v>
      </c>
      <c r="D44" s="135" t="s">
        <v>114</v>
      </c>
      <c r="E44" s="135" t="s">
        <v>63</v>
      </c>
      <c r="F44" s="143" t="s">
        <v>155</v>
      </c>
      <c r="G44" s="143" t="s">
        <v>156</v>
      </c>
      <c r="H44" s="143" t="s">
        <v>156</v>
      </c>
      <c r="I44" s="136"/>
      <c r="J44" s="40" t="s">
        <v>43</v>
      </c>
      <c r="K44" s="50">
        <v>0</v>
      </c>
      <c r="L44" s="144">
        <v>25</v>
      </c>
      <c r="M44" s="55">
        <v>0</v>
      </c>
      <c r="N44" s="144">
        <f>L44+M44</f>
        <v>25</v>
      </c>
      <c r="O44" s="145">
        <v>0</v>
      </c>
      <c r="P44" s="146">
        <v>25</v>
      </c>
      <c r="Q44" s="146">
        <v>153</v>
      </c>
      <c r="R44" s="148">
        <v>0</v>
      </c>
      <c r="S44" s="148">
        <f>SUM(P44*Q44)</f>
        <v>3825</v>
      </c>
      <c r="T44" s="149" t="s">
        <v>157</v>
      </c>
      <c r="U44" s="146">
        <v>0</v>
      </c>
      <c r="V44" s="145">
        <v>0</v>
      </c>
      <c r="W44" s="139" t="s">
        <v>44</v>
      </c>
      <c r="X44" s="145">
        <f t="shared" si="0"/>
        <v>3825</v>
      </c>
      <c r="Y44" s="145">
        <f>SUM(N44*200)</f>
        <v>5000</v>
      </c>
      <c r="Z44" s="145">
        <v>0</v>
      </c>
      <c r="AA44" s="145">
        <v>0</v>
      </c>
      <c r="AB44" s="144">
        <v>0</v>
      </c>
      <c r="AC44" s="150" t="s">
        <v>44</v>
      </c>
      <c r="AD44" s="151">
        <v>0</v>
      </c>
      <c r="AE44" s="151"/>
      <c r="AF44" s="145">
        <f>Y44+AB44+AD44</f>
        <v>5000</v>
      </c>
      <c r="AG44" s="140">
        <f t="shared" si="2"/>
        <v>8825</v>
      </c>
      <c r="AH44" s="51"/>
      <c r="AI44" s="152"/>
      <c r="AJ44" s="35" t="str">
        <f t="shared" si="12"/>
        <v>605-PR</v>
      </c>
      <c r="AK44" s="36"/>
    </row>
    <row r="45" spans="1:37" s="32" customFormat="1" ht="38.25" customHeight="1" x14ac:dyDescent="0.2">
      <c r="A45" s="40" t="s">
        <v>112</v>
      </c>
      <c r="B45" s="40"/>
      <c r="C45" s="49" t="s">
        <v>153</v>
      </c>
      <c r="D45" s="135" t="s">
        <v>114</v>
      </c>
      <c r="E45" s="135" t="s">
        <v>63</v>
      </c>
      <c r="F45" s="143" t="s">
        <v>155</v>
      </c>
      <c r="G45" s="143" t="s">
        <v>156</v>
      </c>
      <c r="H45" s="143" t="s">
        <v>156</v>
      </c>
      <c r="I45" s="136"/>
      <c r="J45" s="40" t="s">
        <v>43</v>
      </c>
      <c r="K45" s="50">
        <v>0</v>
      </c>
      <c r="L45" s="144">
        <v>0</v>
      </c>
      <c r="M45" s="55">
        <v>30</v>
      </c>
      <c r="N45" s="144">
        <f>L45+M45</f>
        <v>30</v>
      </c>
      <c r="O45" s="145">
        <v>0</v>
      </c>
      <c r="P45" s="146">
        <f>SUM(N45)</f>
        <v>30</v>
      </c>
      <c r="Q45" s="146">
        <v>153</v>
      </c>
      <c r="R45" s="148">
        <v>0</v>
      </c>
      <c r="S45" s="148">
        <f>SUM(P45*Q45)</f>
        <v>4590</v>
      </c>
      <c r="T45" s="149" t="s">
        <v>157</v>
      </c>
      <c r="U45" s="146">
        <v>0</v>
      </c>
      <c r="V45" s="145">
        <v>0</v>
      </c>
      <c r="W45" s="139" t="s">
        <v>44</v>
      </c>
      <c r="X45" s="145">
        <f t="shared" si="0"/>
        <v>4590</v>
      </c>
      <c r="Y45" s="145">
        <f>SUM(N45*200)</f>
        <v>6000</v>
      </c>
      <c r="Z45" s="145">
        <v>0</v>
      </c>
      <c r="AA45" s="145">
        <v>0</v>
      </c>
      <c r="AB45" s="144">
        <v>0</v>
      </c>
      <c r="AC45" s="150" t="s">
        <v>44</v>
      </c>
      <c r="AD45" s="151">
        <v>0</v>
      </c>
      <c r="AE45" s="151"/>
      <c r="AF45" s="145">
        <f>Y45+AB45+AD45</f>
        <v>6000</v>
      </c>
      <c r="AG45" s="140">
        <f t="shared" si="2"/>
        <v>10590</v>
      </c>
      <c r="AH45" s="51"/>
      <c r="AI45" s="152"/>
      <c r="AJ45" s="35" t="str">
        <f t="shared" si="12"/>
        <v>605-PR</v>
      </c>
      <c r="AK45" s="36"/>
    </row>
    <row r="46" spans="1:37" s="62" customFormat="1" ht="37.5" customHeight="1" x14ac:dyDescent="0.2">
      <c r="A46" s="57" t="s">
        <v>175</v>
      </c>
      <c r="B46" s="57"/>
      <c r="C46" s="58" t="s">
        <v>176</v>
      </c>
      <c r="D46" s="278" t="s">
        <v>38</v>
      </c>
      <c r="E46" s="278" t="s">
        <v>166</v>
      </c>
      <c r="F46" s="279" t="s">
        <v>166</v>
      </c>
      <c r="G46" s="279" t="s">
        <v>166</v>
      </c>
      <c r="H46" s="279" t="s">
        <v>167</v>
      </c>
      <c r="I46" s="179">
        <v>0</v>
      </c>
      <c r="J46" s="59" t="s">
        <v>43</v>
      </c>
      <c r="K46" s="60">
        <v>0</v>
      </c>
      <c r="L46" s="180">
        <v>0</v>
      </c>
      <c r="M46" s="180">
        <v>0</v>
      </c>
      <c r="N46" s="180">
        <f>L46+M46</f>
        <v>0</v>
      </c>
      <c r="O46" s="181">
        <f>(K46*N46)</f>
        <v>0</v>
      </c>
      <c r="P46" s="182">
        <v>0</v>
      </c>
      <c r="Q46" s="182">
        <v>0</v>
      </c>
      <c r="R46" s="183">
        <v>0</v>
      </c>
      <c r="S46" s="183">
        <v>0</v>
      </c>
      <c r="T46" s="184" t="s">
        <v>44</v>
      </c>
      <c r="U46" s="182">
        <v>0</v>
      </c>
      <c r="V46" s="181">
        <v>0</v>
      </c>
      <c r="W46" s="139" t="s">
        <v>177</v>
      </c>
      <c r="X46" s="181">
        <f t="shared" si="0"/>
        <v>0</v>
      </c>
      <c r="Y46" s="181">
        <v>0</v>
      </c>
      <c r="Z46" s="181">
        <v>0</v>
      </c>
      <c r="AA46" s="181">
        <v>0</v>
      </c>
      <c r="AB46" s="180">
        <f>SUM(AA46*Z46)</f>
        <v>0</v>
      </c>
      <c r="AC46" s="185"/>
      <c r="AD46" s="280">
        <v>0</v>
      </c>
      <c r="AE46" s="280"/>
      <c r="AF46" s="181">
        <f>Y46+AB46+AD46</f>
        <v>0</v>
      </c>
      <c r="AG46" s="140">
        <f t="shared" si="2"/>
        <v>0</v>
      </c>
      <c r="AH46" s="152">
        <f t="shared" ref="AH46" si="18">SUM(N46)</f>
        <v>0</v>
      </c>
      <c r="AI46" s="152">
        <f t="shared" ref="AI46" si="19">SUM(AG46:AG48)</f>
        <v>0</v>
      </c>
      <c r="AJ46" s="61" t="s">
        <v>178</v>
      </c>
      <c r="AK46" s="33"/>
    </row>
    <row r="47" spans="1:37" s="62" customFormat="1" ht="35.25" customHeight="1" x14ac:dyDescent="0.2">
      <c r="A47" s="57" t="s">
        <v>175</v>
      </c>
      <c r="B47" s="57"/>
      <c r="C47" s="58" t="s">
        <v>176</v>
      </c>
      <c r="D47" s="278" t="s">
        <v>38</v>
      </c>
      <c r="E47" s="278" t="s">
        <v>166</v>
      </c>
      <c r="F47" s="279" t="s">
        <v>166</v>
      </c>
      <c r="G47" s="279" t="s">
        <v>166</v>
      </c>
      <c r="H47" s="158" t="s">
        <v>169</v>
      </c>
      <c r="I47" s="179">
        <v>0</v>
      </c>
      <c r="J47" s="59" t="s">
        <v>43</v>
      </c>
      <c r="K47" s="60">
        <v>0</v>
      </c>
      <c r="L47" s="180">
        <v>0</v>
      </c>
      <c r="M47" s="180">
        <v>0</v>
      </c>
      <c r="N47" s="180">
        <v>0</v>
      </c>
      <c r="O47" s="181">
        <v>0</v>
      </c>
      <c r="P47" s="182">
        <v>0</v>
      </c>
      <c r="Q47" s="182">
        <v>0</v>
      </c>
      <c r="R47" s="183">
        <v>0</v>
      </c>
      <c r="S47" s="183">
        <v>0</v>
      </c>
      <c r="T47" s="184" t="s">
        <v>44</v>
      </c>
      <c r="U47" s="182">
        <v>0</v>
      </c>
      <c r="V47" s="181">
        <v>0</v>
      </c>
      <c r="W47" s="186" t="s">
        <v>179</v>
      </c>
      <c r="X47" s="181">
        <f t="shared" si="0"/>
        <v>0</v>
      </c>
      <c r="Y47" s="181">
        <v>0</v>
      </c>
      <c r="Z47" s="181">
        <v>0</v>
      </c>
      <c r="AA47" s="181">
        <v>0</v>
      </c>
      <c r="AB47" s="180">
        <v>0</v>
      </c>
      <c r="AC47" s="187"/>
      <c r="AD47" s="280">
        <v>0</v>
      </c>
      <c r="AE47" s="280"/>
      <c r="AF47" s="181">
        <v>0</v>
      </c>
      <c r="AG47" s="140">
        <f t="shared" si="2"/>
        <v>0</v>
      </c>
      <c r="AH47" s="152" t="s">
        <v>62</v>
      </c>
      <c r="AI47" s="152" t="s">
        <v>62</v>
      </c>
      <c r="AJ47" s="61" t="s">
        <v>178</v>
      </c>
      <c r="AK47" s="39"/>
    </row>
    <row r="48" spans="1:37" s="32" customFormat="1" ht="36" customHeight="1" x14ac:dyDescent="0.2">
      <c r="A48" s="63" t="s">
        <v>175</v>
      </c>
      <c r="B48" s="57" t="s">
        <v>51</v>
      </c>
      <c r="C48" s="58" t="s">
        <v>176</v>
      </c>
      <c r="D48" s="33" t="s">
        <v>38</v>
      </c>
      <c r="E48" s="33" t="s">
        <v>63</v>
      </c>
      <c r="F48" s="188" t="s">
        <v>180</v>
      </c>
      <c r="G48" s="188" t="s">
        <v>181</v>
      </c>
      <c r="H48" s="188" t="s">
        <v>182</v>
      </c>
      <c r="I48" s="136">
        <v>45</v>
      </c>
      <c r="J48" s="64" t="s">
        <v>43</v>
      </c>
      <c r="K48" s="41">
        <v>1200</v>
      </c>
      <c r="L48" s="144">
        <v>0</v>
      </c>
      <c r="M48" s="144">
        <v>0</v>
      </c>
      <c r="N48" s="144">
        <f>L48+M48</f>
        <v>0</v>
      </c>
      <c r="O48" s="145">
        <f t="shared" ref="O48:O64" si="20">(K48*N48)</f>
        <v>0</v>
      </c>
      <c r="P48" s="146">
        <v>0</v>
      </c>
      <c r="Q48" s="146">
        <v>0</v>
      </c>
      <c r="R48" s="148">
        <v>0.4</v>
      </c>
      <c r="S48" s="148">
        <f>SUM(Q48*R48*P48)</f>
        <v>0</v>
      </c>
      <c r="T48" s="149">
        <v>0</v>
      </c>
      <c r="U48" s="146">
        <v>0</v>
      </c>
      <c r="V48" s="145">
        <v>0</v>
      </c>
      <c r="W48" s="139" t="s">
        <v>44</v>
      </c>
      <c r="X48" s="145">
        <f t="shared" si="0"/>
        <v>0</v>
      </c>
      <c r="Y48" s="145">
        <f>N48*200</f>
        <v>0</v>
      </c>
      <c r="Z48" s="145">
        <v>0</v>
      </c>
      <c r="AA48" s="145">
        <v>410</v>
      </c>
      <c r="AB48" s="144">
        <f t="shared" ref="AB48:AB64" si="21">SUM(AA48*Z48)</f>
        <v>0</v>
      </c>
      <c r="AC48" s="150" t="s">
        <v>183</v>
      </c>
      <c r="AD48" s="151">
        <v>0</v>
      </c>
      <c r="AE48" s="151"/>
      <c r="AF48" s="145">
        <f>Y48+AB48+AD48</f>
        <v>0</v>
      </c>
      <c r="AG48" s="140">
        <f t="shared" si="2"/>
        <v>0</v>
      </c>
      <c r="AH48" s="152" t="s">
        <v>62</v>
      </c>
      <c r="AI48" s="152" t="s">
        <v>62</v>
      </c>
      <c r="AJ48" s="65" t="s">
        <v>178</v>
      </c>
      <c r="AK48" s="33" t="s">
        <v>184</v>
      </c>
    </row>
    <row r="49" spans="1:37" s="32" customFormat="1" ht="41" customHeight="1" x14ac:dyDescent="0.2">
      <c r="A49" s="63" t="s">
        <v>185</v>
      </c>
      <c r="B49" s="67" t="s">
        <v>186</v>
      </c>
      <c r="C49" s="49" t="s">
        <v>187</v>
      </c>
      <c r="D49" s="135" t="s">
        <v>38</v>
      </c>
      <c r="E49" s="135" t="s">
        <v>158</v>
      </c>
      <c r="F49" s="143" t="s">
        <v>188</v>
      </c>
      <c r="G49" s="143" t="s">
        <v>189</v>
      </c>
      <c r="H49" s="143" t="s">
        <v>190</v>
      </c>
      <c r="I49" s="136">
        <v>45</v>
      </c>
      <c r="J49" s="40" t="s">
        <v>43</v>
      </c>
      <c r="K49" s="41">
        <v>1200</v>
      </c>
      <c r="L49" s="144">
        <v>0</v>
      </c>
      <c r="M49" s="144">
        <v>0</v>
      </c>
      <c r="N49" s="144">
        <f>L49+M49</f>
        <v>0</v>
      </c>
      <c r="O49" s="145">
        <f t="shared" si="20"/>
        <v>0</v>
      </c>
      <c r="P49" s="146">
        <v>0</v>
      </c>
      <c r="Q49" s="146">
        <v>0</v>
      </c>
      <c r="R49" s="148">
        <v>0</v>
      </c>
      <c r="S49" s="148">
        <v>0</v>
      </c>
      <c r="T49" s="149" t="s">
        <v>44</v>
      </c>
      <c r="U49" s="146">
        <v>0</v>
      </c>
      <c r="V49" s="145">
        <f>(N49*U49)</f>
        <v>0</v>
      </c>
      <c r="W49" s="139" t="s">
        <v>44</v>
      </c>
      <c r="X49" s="145">
        <f t="shared" si="0"/>
        <v>0</v>
      </c>
      <c r="Y49" s="145">
        <f>N49*200</f>
        <v>0</v>
      </c>
      <c r="Z49" s="145">
        <v>0</v>
      </c>
      <c r="AA49" s="145">
        <v>460</v>
      </c>
      <c r="AB49" s="144">
        <f t="shared" si="21"/>
        <v>0</v>
      </c>
      <c r="AC49" s="150" t="s">
        <v>191</v>
      </c>
      <c r="AD49" s="151">
        <v>0</v>
      </c>
      <c r="AE49" s="151"/>
      <c r="AF49" s="145">
        <f>Y49+AB49+AD49</f>
        <v>0</v>
      </c>
      <c r="AG49" s="140">
        <f t="shared" si="2"/>
        <v>0</v>
      </c>
      <c r="AH49" s="152">
        <f>SUM(N49:N56)</f>
        <v>17</v>
      </c>
      <c r="AI49" s="152">
        <f>SUM(AG49:AG56)</f>
        <v>43965</v>
      </c>
      <c r="AJ49" s="66" t="str">
        <f t="shared" ref="AJ49:AJ70" si="22">A49</f>
        <v>606-PR</v>
      </c>
      <c r="AK49" s="273" t="s">
        <v>1004</v>
      </c>
    </row>
    <row r="50" spans="1:37" s="32" customFormat="1" ht="27.75" customHeight="1" x14ac:dyDescent="0.2">
      <c r="A50" s="63" t="s">
        <v>185</v>
      </c>
      <c r="B50" s="63"/>
      <c r="C50" s="49" t="s">
        <v>187</v>
      </c>
      <c r="D50" s="33" t="s">
        <v>38</v>
      </c>
      <c r="E50" s="33" t="s">
        <v>158</v>
      </c>
      <c r="F50" s="155" t="s">
        <v>188</v>
      </c>
      <c r="G50" s="189" t="s">
        <v>181</v>
      </c>
      <c r="H50" s="189" t="s">
        <v>182</v>
      </c>
      <c r="I50" s="136">
        <v>45</v>
      </c>
      <c r="J50" s="64" t="s">
        <v>43</v>
      </c>
      <c r="K50" s="41">
        <v>1200</v>
      </c>
      <c r="L50" s="144">
        <v>0</v>
      </c>
      <c r="M50" s="144">
        <v>0</v>
      </c>
      <c r="N50" s="144">
        <f>L50+M50</f>
        <v>0</v>
      </c>
      <c r="O50" s="145">
        <f t="shared" si="20"/>
        <v>0</v>
      </c>
      <c r="P50" s="146">
        <v>0</v>
      </c>
      <c r="Q50" s="146">
        <v>0</v>
      </c>
      <c r="R50" s="148">
        <v>0</v>
      </c>
      <c r="S50" s="148">
        <v>0</v>
      </c>
      <c r="T50" s="149" t="s">
        <v>44</v>
      </c>
      <c r="U50" s="146">
        <v>0</v>
      </c>
      <c r="V50" s="145">
        <f>(N50*U50)</f>
        <v>0</v>
      </c>
      <c r="W50" s="139" t="s">
        <v>44</v>
      </c>
      <c r="X50" s="145">
        <f t="shared" si="0"/>
        <v>0</v>
      </c>
      <c r="Y50" s="145">
        <f>N50*200</f>
        <v>0</v>
      </c>
      <c r="Z50" s="145">
        <v>0</v>
      </c>
      <c r="AA50" s="145">
        <v>0</v>
      </c>
      <c r="AB50" s="144">
        <f t="shared" si="21"/>
        <v>0</v>
      </c>
      <c r="AC50" s="150" t="s">
        <v>192</v>
      </c>
      <c r="AD50" s="151">
        <v>0</v>
      </c>
      <c r="AE50" s="151"/>
      <c r="AF50" s="145">
        <f>Y50+AB50+AD50</f>
        <v>0</v>
      </c>
      <c r="AG50" s="140">
        <f t="shared" si="2"/>
        <v>0</v>
      </c>
      <c r="AH50" s="152"/>
      <c r="AI50" s="152"/>
      <c r="AJ50" s="66" t="str">
        <f t="shared" si="22"/>
        <v>606-PR</v>
      </c>
      <c r="AK50" s="36"/>
    </row>
    <row r="51" spans="1:37" s="32" customFormat="1" ht="31" customHeight="1" x14ac:dyDescent="0.2">
      <c r="A51" s="63" t="s">
        <v>185</v>
      </c>
      <c r="B51" s="63"/>
      <c r="C51" s="49" t="s">
        <v>193</v>
      </c>
      <c r="D51" s="33" t="s">
        <v>38</v>
      </c>
      <c r="E51" s="33" t="s">
        <v>166</v>
      </c>
      <c r="F51" s="188" t="s">
        <v>166</v>
      </c>
      <c r="G51" s="188" t="s">
        <v>166</v>
      </c>
      <c r="H51" s="188" t="s">
        <v>167</v>
      </c>
      <c r="I51" s="136">
        <v>0</v>
      </c>
      <c r="J51" s="64" t="s">
        <v>43</v>
      </c>
      <c r="K51" s="41">
        <v>0</v>
      </c>
      <c r="L51" s="144">
        <v>0</v>
      </c>
      <c r="M51" s="144">
        <v>0</v>
      </c>
      <c r="N51" s="144">
        <f>L51+M51</f>
        <v>0</v>
      </c>
      <c r="O51" s="145">
        <f t="shared" si="20"/>
        <v>0</v>
      </c>
      <c r="P51" s="146">
        <v>0</v>
      </c>
      <c r="Q51" s="146">
        <v>0</v>
      </c>
      <c r="R51" s="148">
        <v>0</v>
      </c>
      <c r="S51" s="148">
        <v>0</v>
      </c>
      <c r="T51" s="149" t="s">
        <v>44</v>
      </c>
      <c r="U51" s="146">
        <v>0</v>
      </c>
      <c r="V51" s="145">
        <v>10500</v>
      </c>
      <c r="W51" s="139" t="s">
        <v>194</v>
      </c>
      <c r="X51" s="145">
        <f t="shared" si="0"/>
        <v>10500</v>
      </c>
      <c r="Y51" s="145">
        <v>0</v>
      </c>
      <c r="Z51" s="145">
        <v>0</v>
      </c>
      <c r="AA51" s="145">
        <v>0</v>
      </c>
      <c r="AB51" s="144">
        <f t="shared" si="21"/>
        <v>0</v>
      </c>
      <c r="AC51" s="150"/>
      <c r="AD51" s="151">
        <v>0</v>
      </c>
      <c r="AE51" s="151"/>
      <c r="AF51" s="145">
        <f>Y51+AB51+AD51</f>
        <v>0</v>
      </c>
      <c r="AG51" s="140">
        <f t="shared" si="2"/>
        <v>10500</v>
      </c>
      <c r="AH51" s="152"/>
      <c r="AI51" s="152"/>
      <c r="AJ51" s="65" t="str">
        <f t="shared" si="22"/>
        <v>606-PR</v>
      </c>
      <c r="AK51" s="88" t="s">
        <v>1008</v>
      </c>
    </row>
    <row r="52" spans="1:37" s="32" customFormat="1" ht="24" customHeight="1" x14ac:dyDescent="0.2">
      <c r="A52" s="63" t="s">
        <v>185</v>
      </c>
      <c r="B52" s="63"/>
      <c r="C52" s="49" t="s">
        <v>193</v>
      </c>
      <c r="D52" s="33" t="s">
        <v>38</v>
      </c>
      <c r="E52" s="33" t="s">
        <v>166</v>
      </c>
      <c r="F52" s="188" t="s">
        <v>166</v>
      </c>
      <c r="G52" s="188" t="s">
        <v>166</v>
      </c>
      <c r="H52" s="143" t="s">
        <v>169</v>
      </c>
      <c r="I52" s="136">
        <v>0</v>
      </c>
      <c r="J52" s="64" t="s">
        <v>43</v>
      </c>
      <c r="K52" s="41">
        <v>0</v>
      </c>
      <c r="L52" s="144">
        <v>0</v>
      </c>
      <c r="M52" s="144">
        <v>0</v>
      </c>
      <c r="N52" s="144">
        <v>0</v>
      </c>
      <c r="O52" s="145">
        <f t="shared" si="20"/>
        <v>0</v>
      </c>
      <c r="P52" s="146">
        <v>0</v>
      </c>
      <c r="Q52" s="146">
        <v>0</v>
      </c>
      <c r="R52" s="148">
        <v>0</v>
      </c>
      <c r="S52" s="148">
        <v>0</v>
      </c>
      <c r="T52" s="149" t="s">
        <v>44</v>
      </c>
      <c r="U52" s="146">
        <v>0</v>
      </c>
      <c r="V52" s="145">
        <v>0</v>
      </c>
      <c r="W52" s="139" t="s">
        <v>44</v>
      </c>
      <c r="X52" s="145">
        <f t="shared" si="0"/>
        <v>0</v>
      </c>
      <c r="Y52" s="145">
        <v>0</v>
      </c>
      <c r="Z52" s="145">
        <v>0</v>
      </c>
      <c r="AA52" s="145">
        <v>0</v>
      </c>
      <c r="AB52" s="144">
        <f t="shared" si="21"/>
        <v>0</v>
      </c>
      <c r="AC52" s="150"/>
      <c r="AD52" s="151">
        <v>0</v>
      </c>
      <c r="AE52" s="151"/>
      <c r="AF52" s="145">
        <v>0</v>
      </c>
      <c r="AG52" s="140">
        <f t="shared" si="2"/>
        <v>0</v>
      </c>
      <c r="AH52" s="152"/>
      <c r="AI52" s="152"/>
      <c r="AJ52" s="65" t="str">
        <f t="shared" si="22"/>
        <v>606-PR</v>
      </c>
      <c r="AK52" s="39"/>
    </row>
    <row r="53" spans="1:37" s="32" customFormat="1" ht="40" customHeight="1" x14ac:dyDescent="0.2">
      <c r="A53" s="63" t="s">
        <v>185</v>
      </c>
      <c r="B53" s="63"/>
      <c r="C53" s="49" t="s">
        <v>193</v>
      </c>
      <c r="D53" s="33" t="s">
        <v>38</v>
      </c>
      <c r="E53" s="33" t="s">
        <v>166</v>
      </c>
      <c r="F53" s="188" t="s">
        <v>166</v>
      </c>
      <c r="G53" s="188" t="s">
        <v>166</v>
      </c>
      <c r="H53" s="188" t="s">
        <v>171</v>
      </c>
      <c r="I53" s="136">
        <v>0</v>
      </c>
      <c r="J53" s="64" t="s">
        <v>43</v>
      </c>
      <c r="K53" s="41">
        <v>0</v>
      </c>
      <c r="L53" s="144">
        <v>0</v>
      </c>
      <c r="M53" s="144">
        <v>0</v>
      </c>
      <c r="N53" s="144">
        <v>0</v>
      </c>
      <c r="O53" s="145">
        <f t="shared" si="20"/>
        <v>0</v>
      </c>
      <c r="P53" s="146">
        <v>0</v>
      </c>
      <c r="Q53" s="146">
        <v>0</v>
      </c>
      <c r="R53" s="148">
        <v>0</v>
      </c>
      <c r="S53" s="148">
        <v>0</v>
      </c>
      <c r="T53" s="149" t="s">
        <v>44</v>
      </c>
      <c r="U53" s="146">
        <v>0</v>
      </c>
      <c r="V53" s="145">
        <v>0</v>
      </c>
      <c r="W53" s="137" t="s">
        <v>1005</v>
      </c>
      <c r="X53" s="145">
        <f t="shared" si="0"/>
        <v>0</v>
      </c>
      <c r="Y53" s="145">
        <v>0</v>
      </c>
      <c r="Z53" s="145">
        <v>0</v>
      </c>
      <c r="AA53" s="145">
        <v>0</v>
      </c>
      <c r="AB53" s="144">
        <f t="shared" si="21"/>
        <v>0</v>
      </c>
      <c r="AC53" s="150"/>
      <c r="AD53" s="151">
        <v>0</v>
      </c>
      <c r="AE53" s="151"/>
      <c r="AF53" s="145">
        <v>0</v>
      </c>
      <c r="AG53" s="140">
        <f t="shared" si="2"/>
        <v>0</v>
      </c>
      <c r="AH53" s="152"/>
      <c r="AI53" s="152"/>
      <c r="AJ53" s="65" t="str">
        <f t="shared" si="22"/>
        <v>606-PR</v>
      </c>
      <c r="AK53" s="39"/>
    </row>
    <row r="54" spans="1:37" s="32" customFormat="1" ht="24.75" customHeight="1" x14ac:dyDescent="0.2">
      <c r="A54" s="63" t="s">
        <v>185</v>
      </c>
      <c r="B54" s="67" t="s">
        <v>195</v>
      </c>
      <c r="C54" s="49" t="s">
        <v>193</v>
      </c>
      <c r="D54" s="33" t="s">
        <v>38</v>
      </c>
      <c r="E54" s="33" t="s">
        <v>166</v>
      </c>
      <c r="F54" s="188" t="s">
        <v>166</v>
      </c>
      <c r="G54" s="188" t="s">
        <v>166</v>
      </c>
      <c r="H54" s="143" t="s">
        <v>1006</v>
      </c>
      <c r="I54" s="136">
        <v>0</v>
      </c>
      <c r="J54" s="64" t="s">
        <v>43</v>
      </c>
      <c r="K54" s="41">
        <v>0</v>
      </c>
      <c r="L54" s="144">
        <v>0</v>
      </c>
      <c r="M54" s="144">
        <v>0</v>
      </c>
      <c r="N54" s="144">
        <v>0</v>
      </c>
      <c r="O54" s="145">
        <f t="shared" si="20"/>
        <v>0</v>
      </c>
      <c r="P54" s="146">
        <v>0</v>
      </c>
      <c r="Q54" s="146">
        <v>0</v>
      </c>
      <c r="R54" s="148">
        <v>0</v>
      </c>
      <c r="S54" s="148">
        <v>0</v>
      </c>
      <c r="T54" s="149" t="s">
        <v>44</v>
      </c>
      <c r="U54" s="146">
        <v>0</v>
      </c>
      <c r="V54" s="145">
        <v>3925</v>
      </c>
      <c r="W54" s="139" t="s">
        <v>1007</v>
      </c>
      <c r="X54" s="145">
        <f t="shared" si="0"/>
        <v>3925</v>
      </c>
      <c r="Y54" s="145">
        <v>0</v>
      </c>
      <c r="Z54" s="145">
        <v>0</v>
      </c>
      <c r="AA54" s="145">
        <v>0</v>
      </c>
      <c r="AB54" s="144">
        <f t="shared" si="21"/>
        <v>0</v>
      </c>
      <c r="AC54" s="150"/>
      <c r="AD54" s="151">
        <v>0</v>
      </c>
      <c r="AE54" s="151"/>
      <c r="AF54" s="145">
        <v>0</v>
      </c>
      <c r="AG54" s="140">
        <f t="shared" si="2"/>
        <v>3925</v>
      </c>
      <c r="AH54" s="152"/>
      <c r="AI54" s="152"/>
      <c r="AJ54" s="65" t="str">
        <f t="shared" si="22"/>
        <v>606-PR</v>
      </c>
      <c r="AK54" s="274" t="s">
        <v>1009</v>
      </c>
    </row>
    <row r="55" spans="1:37" s="32" customFormat="1" ht="27.75" customHeight="1" x14ac:dyDescent="0.2">
      <c r="A55" s="63" t="s">
        <v>185</v>
      </c>
      <c r="B55" s="63"/>
      <c r="C55" s="49" t="s">
        <v>187</v>
      </c>
      <c r="D55" s="33" t="s">
        <v>38</v>
      </c>
      <c r="E55" s="33" t="s">
        <v>63</v>
      </c>
      <c r="F55" s="188" t="s">
        <v>196</v>
      </c>
      <c r="G55" s="188" t="s">
        <v>181</v>
      </c>
      <c r="H55" s="188" t="s">
        <v>182</v>
      </c>
      <c r="I55" s="136">
        <v>45</v>
      </c>
      <c r="J55" s="64" t="s">
        <v>43</v>
      </c>
      <c r="K55" s="41">
        <v>1200</v>
      </c>
      <c r="L55" s="144">
        <v>17</v>
      </c>
      <c r="M55" s="144">
        <v>0</v>
      </c>
      <c r="N55" s="144">
        <f>L55+M55</f>
        <v>17</v>
      </c>
      <c r="O55" s="145">
        <f t="shared" si="20"/>
        <v>20400</v>
      </c>
      <c r="P55" s="146">
        <v>0</v>
      </c>
      <c r="Q55" s="146">
        <v>0</v>
      </c>
      <c r="R55" s="148">
        <v>0</v>
      </c>
      <c r="S55" s="148">
        <v>0</v>
      </c>
      <c r="T55" s="149" t="s">
        <v>44</v>
      </c>
      <c r="U55" s="146">
        <v>0</v>
      </c>
      <c r="V55" s="145">
        <f>(N55*U55)</f>
        <v>0</v>
      </c>
      <c r="W55" s="139" t="s">
        <v>44</v>
      </c>
      <c r="X55" s="145">
        <f t="shared" si="0"/>
        <v>20400</v>
      </c>
      <c r="Y55" s="145">
        <f>N55*200</f>
        <v>3400</v>
      </c>
      <c r="Z55" s="145">
        <v>14</v>
      </c>
      <c r="AA55" s="145">
        <v>410</v>
      </c>
      <c r="AB55" s="144">
        <f t="shared" si="21"/>
        <v>5740</v>
      </c>
      <c r="AC55" s="150" t="s">
        <v>197</v>
      </c>
      <c r="AD55" s="151">
        <v>0</v>
      </c>
      <c r="AE55" s="151"/>
      <c r="AF55" s="145">
        <f>Y55+AB55+AD55</f>
        <v>9140</v>
      </c>
      <c r="AG55" s="140">
        <f t="shared" si="2"/>
        <v>29540</v>
      </c>
      <c r="AH55" s="152"/>
      <c r="AI55" s="152"/>
      <c r="AJ55" s="65" t="str">
        <f t="shared" si="22"/>
        <v>606-PR</v>
      </c>
      <c r="AK55" s="88" t="s">
        <v>198</v>
      </c>
    </row>
    <row r="56" spans="1:37" s="32" customFormat="1" ht="37.5" customHeight="1" x14ac:dyDescent="0.2">
      <c r="A56" s="68" t="s">
        <v>185</v>
      </c>
      <c r="B56" s="68"/>
      <c r="C56" s="45" t="s">
        <v>199</v>
      </c>
      <c r="D56" s="190" t="s">
        <v>38</v>
      </c>
      <c r="E56" s="190" t="s">
        <v>39</v>
      </c>
      <c r="F56" s="191" t="s">
        <v>40</v>
      </c>
      <c r="G56" s="191" t="s">
        <v>181</v>
      </c>
      <c r="H56" s="191" t="s">
        <v>182</v>
      </c>
      <c r="I56" s="164">
        <v>45</v>
      </c>
      <c r="J56" s="69" t="s">
        <v>43</v>
      </c>
      <c r="K56" s="70">
        <v>1200</v>
      </c>
      <c r="L56" s="165">
        <v>0</v>
      </c>
      <c r="M56" s="165">
        <v>0</v>
      </c>
      <c r="N56" s="165">
        <f>L56+M56</f>
        <v>0</v>
      </c>
      <c r="O56" s="170">
        <f t="shared" si="20"/>
        <v>0</v>
      </c>
      <c r="P56" s="167">
        <v>0</v>
      </c>
      <c r="Q56" s="167">
        <v>0</v>
      </c>
      <c r="R56" s="168">
        <v>0</v>
      </c>
      <c r="S56" s="168">
        <v>0</v>
      </c>
      <c r="T56" s="169" t="s">
        <v>44</v>
      </c>
      <c r="U56" s="167">
        <v>0</v>
      </c>
      <c r="V56" s="170">
        <f>(N56*U56)</f>
        <v>0</v>
      </c>
      <c r="W56" s="171" t="s">
        <v>44</v>
      </c>
      <c r="X56" s="170">
        <f t="shared" si="0"/>
        <v>0</v>
      </c>
      <c r="Y56" s="170">
        <f>N56*200</f>
        <v>0</v>
      </c>
      <c r="Z56" s="170">
        <v>0</v>
      </c>
      <c r="AA56" s="170">
        <v>0</v>
      </c>
      <c r="AB56" s="165">
        <f t="shared" si="21"/>
        <v>0</v>
      </c>
      <c r="AC56" s="172" t="s">
        <v>192</v>
      </c>
      <c r="AD56" s="173">
        <v>0</v>
      </c>
      <c r="AE56" s="173"/>
      <c r="AF56" s="170">
        <f>Y56+AB56+AD56</f>
        <v>0</v>
      </c>
      <c r="AG56" s="174">
        <f t="shared" si="2"/>
        <v>0</v>
      </c>
      <c r="AH56" s="175"/>
      <c r="AI56" s="175"/>
      <c r="AJ56" s="71" t="str">
        <f t="shared" si="22"/>
        <v>606-PR</v>
      </c>
      <c r="AK56" s="73" t="s">
        <v>200</v>
      </c>
    </row>
    <row r="57" spans="1:37" s="32" customFormat="1" ht="38.25" customHeight="1" x14ac:dyDescent="0.2">
      <c r="A57" s="63" t="s">
        <v>201</v>
      </c>
      <c r="B57" s="63"/>
      <c r="C57" s="49" t="s">
        <v>202</v>
      </c>
      <c r="D57" s="33" t="s">
        <v>38</v>
      </c>
      <c r="E57" s="33" t="s">
        <v>166</v>
      </c>
      <c r="F57" s="188" t="s">
        <v>166</v>
      </c>
      <c r="G57" s="188" t="s">
        <v>166</v>
      </c>
      <c r="H57" s="188" t="s">
        <v>167</v>
      </c>
      <c r="I57" s="136">
        <v>0</v>
      </c>
      <c r="J57" s="64" t="s">
        <v>43</v>
      </c>
      <c r="K57" s="41">
        <v>0</v>
      </c>
      <c r="L57" s="144">
        <v>0</v>
      </c>
      <c r="M57" s="144">
        <v>0</v>
      </c>
      <c r="N57" s="144">
        <f>L57+M57</f>
        <v>0</v>
      </c>
      <c r="O57" s="145">
        <f t="shared" si="20"/>
        <v>0</v>
      </c>
      <c r="P57" s="146">
        <v>0</v>
      </c>
      <c r="Q57" s="146">
        <v>0</v>
      </c>
      <c r="R57" s="148">
        <v>0</v>
      </c>
      <c r="S57" s="148">
        <v>0</v>
      </c>
      <c r="T57" s="149" t="s">
        <v>44</v>
      </c>
      <c r="U57" s="146">
        <v>0</v>
      </c>
      <c r="V57" s="145">
        <v>10500</v>
      </c>
      <c r="W57" s="139" t="s">
        <v>44</v>
      </c>
      <c r="X57" s="145">
        <v>10500</v>
      </c>
      <c r="Y57" s="145">
        <v>0</v>
      </c>
      <c r="Z57" s="145">
        <v>0</v>
      </c>
      <c r="AA57" s="145">
        <v>0</v>
      </c>
      <c r="AB57" s="144">
        <f t="shared" si="21"/>
        <v>0</v>
      </c>
      <c r="AC57" s="150"/>
      <c r="AD57" s="151">
        <v>0</v>
      </c>
      <c r="AE57" s="151"/>
      <c r="AF57" s="145">
        <f>Y57+AB57+AD57</f>
        <v>0</v>
      </c>
      <c r="AG57" s="140">
        <f t="shared" si="2"/>
        <v>10500</v>
      </c>
      <c r="AH57" s="152">
        <f t="shared" ref="AH57" si="23">SUM(N57:N62)</f>
        <v>34</v>
      </c>
      <c r="AI57" s="152">
        <f t="shared" ref="AI57" si="24">SUM(AG57:AG62)</f>
        <v>87610</v>
      </c>
      <c r="AJ57" s="66" t="str">
        <f t="shared" si="22"/>
        <v>607-B</v>
      </c>
      <c r="AK57" s="36"/>
    </row>
    <row r="58" spans="1:37" s="32" customFormat="1" ht="36" customHeight="1" x14ac:dyDescent="0.2">
      <c r="A58" s="63" t="s">
        <v>201</v>
      </c>
      <c r="B58" s="63"/>
      <c r="C58" s="49" t="s">
        <v>202</v>
      </c>
      <c r="D58" s="33" t="s">
        <v>38</v>
      </c>
      <c r="E58" s="33" t="s">
        <v>166</v>
      </c>
      <c r="F58" s="188" t="s">
        <v>166</v>
      </c>
      <c r="G58" s="188" t="s">
        <v>166</v>
      </c>
      <c r="H58" s="143" t="s">
        <v>169</v>
      </c>
      <c r="I58" s="136">
        <v>0</v>
      </c>
      <c r="J58" s="64" t="s">
        <v>43</v>
      </c>
      <c r="K58" s="41">
        <v>0</v>
      </c>
      <c r="L58" s="144">
        <v>0</v>
      </c>
      <c r="M58" s="144">
        <v>0</v>
      </c>
      <c r="N58" s="144">
        <v>0</v>
      </c>
      <c r="O58" s="145">
        <f t="shared" si="20"/>
        <v>0</v>
      </c>
      <c r="P58" s="146">
        <v>0</v>
      </c>
      <c r="Q58" s="146">
        <v>0</v>
      </c>
      <c r="R58" s="148">
        <v>0</v>
      </c>
      <c r="S58" s="148">
        <v>0</v>
      </c>
      <c r="T58" s="149" t="s">
        <v>44</v>
      </c>
      <c r="U58" s="146">
        <v>0</v>
      </c>
      <c r="V58" s="145">
        <v>3895</v>
      </c>
      <c r="W58" s="139" t="s">
        <v>203</v>
      </c>
      <c r="X58" s="145">
        <f>O58+S58+V58</f>
        <v>3895</v>
      </c>
      <c r="Y58" s="145">
        <v>0</v>
      </c>
      <c r="Z58" s="145">
        <v>0</v>
      </c>
      <c r="AA58" s="145">
        <v>0</v>
      </c>
      <c r="AB58" s="144">
        <f t="shared" si="21"/>
        <v>0</v>
      </c>
      <c r="AC58" s="150"/>
      <c r="AD58" s="151">
        <v>0</v>
      </c>
      <c r="AE58" s="151"/>
      <c r="AF58" s="145">
        <v>0</v>
      </c>
      <c r="AG58" s="140">
        <f t="shared" si="2"/>
        <v>3895</v>
      </c>
      <c r="AH58" s="152" t="s">
        <v>62</v>
      </c>
      <c r="AI58" s="152" t="s">
        <v>62</v>
      </c>
      <c r="AJ58" s="66" t="str">
        <f t="shared" si="22"/>
        <v>607-B</v>
      </c>
      <c r="AK58" s="36"/>
    </row>
    <row r="59" spans="1:37" s="32" customFormat="1" ht="36" customHeight="1" x14ac:dyDescent="0.2">
      <c r="A59" s="63" t="s">
        <v>201</v>
      </c>
      <c r="B59" s="63"/>
      <c r="C59" s="49" t="s">
        <v>202</v>
      </c>
      <c r="D59" s="33" t="s">
        <v>38</v>
      </c>
      <c r="E59" s="33" t="s">
        <v>166</v>
      </c>
      <c r="F59" s="188" t="s">
        <v>166</v>
      </c>
      <c r="G59" s="188" t="s">
        <v>166</v>
      </c>
      <c r="H59" s="188" t="s">
        <v>171</v>
      </c>
      <c r="I59" s="136">
        <v>0</v>
      </c>
      <c r="J59" s="64" t="s">
        <v>43</v>
      </c>
      <c r="K59" s="41">
        <v>0</v>
      </c>
      <c r="L59" s="144">
        <v>0</v>
      </c>
      <c r="M59" s="144">
        <v>0</v>
      </c>
      <c r="N59" s="144">
        <v>0</v>
      </c>
      <c r="O59" s="145">
        <f t="shared" si="20"/>
        <v>0</v>
      </c>
      <c r="P59" s="146">
        <v>0</v>
      </c>
      <c r="Q59" s="146">
        <v>0</v>
      </c>
      <c r="R59" s="148">
        <v>0</v>
      </c>
      <c r="S59" s="148">
        <v>0</v>
      </c>
      <c r="T59" s="149" t="s">
        <v>44</v>
      </c>
      <c r="U59" s="146">
        <v>0</v>
      </c>
      <c r="V59" s="145">
        <v>10500</v>
      </c>
      <c r="W59" s="139" t="s">
        <v>44</v>
      </c>
      <c r="X59" s="145">
        <v>10500</v>
      </c>
      <c r="Y59" s="145">
        <v>0</v>
      </c>
      <c r="Z59" s="145">
        <v>0</v>
      </c>
      <c r="AA59" s="145">
        <v>0</v>
      </c>
      <c r="AB59" s="144">
        <f t="shared" si="21"/>
        <v>0</v>
      </c>
      <c r="AC59" s="150"/>
      <c r="AD59" s="151">
        <v>0</v>
      </c>
      <c r="AE59" s="151"/>
      <c r="AF59" s="145">
        <v>0</v>
      </c>
      <c r="AG59" s="140">
        <f t="shared" si="2"/>
        <v>10500</v>
      </c>
      <c r="AH59" s="152" t="s">
        <v>62</v>
      </c>
      <c r="AI59" s="152" t="s">
        <v>62</v>
      </c>
      <c r="AJ59" s="66" t="str">
        <f t="shared" si="22"/>
        <v>607-B</v>
      </c>
      <c r="AK59" s="36"/>
    </row>
    <row r="60" spans="1:37" s="32" customFormat="1" ht="36.75" customHeight="1" x14ac:dyDescent="0.2">
      <c r="A60" s="63" t="s">
        <v>201</v>
      </c>
      <c r="B60" s="63"/>
      <c r="C60" s="49" t="s">
        <v>202</v>
      </c>
      <c r="D60" s="33" t="s">
        <v>38</v>
      </c>
      <c r="E60" s="33" t="s">
        <v>166</v>
      </c>
      <c r="F60" s="188" t="s">
        <v>166</v>
      </c>
      <c r="G60" s="188" t="s">
        <v>166</v>
      </c>
      <c r="H60" s="143" t="s">
        <v>173</v>
      </c>
      <c r="I60" s="136">
        <v>0</v>
      </c>
      <c r="J60" s="64" t="s">
        <v>43</v>
      </c>
      <c r="K60" s="41">
        <v>0</v>
      </c>
      <c r="L60" s="144">
        <v>0</v>
      </c>
      <c r="M60" s="144">
        <v>0</v>
      </c>
      <c r="N60" s="144">
        <v>0</v>
      </c>
      <c r="O60" s="145">
        <f t="shared" si="20"/>
        <v>0</v>
      </c>
      <c r="P60" s="146">
        <v>0</v>
      </c>
      <c r="Q60" s="146">
        <v>0</v>
      </c>
      <c r="R60" s="148">
        <v>0</v>
      </c>
      <c r="S60" s="148">
        <v>0</v>
      </c>
      <c r="T60" s="149" t="s">
        <v>44</v>
      </c>
      <c r="U60" s="146">
        <v>0</v>
      </c>
      <c r="V60" s="145">
        <v>3895</v>
      </c>
      <c r="W60" s="139" t="s">
        <v>203</v>
      </c>
      <c r="X60" s="145">
        <f t="shared" ref="X60:X67" si="25">O60+S60+V60</f>
        <v>3895</v>
      </c>
      <c r="Y60" s="145">
        <v>0</v>
      </c>
      <c r="Z60" s="145">
        <v>0</v>
      </c>
      <c r="AA60" s="145">
        <v>0</v>
      </c>
      <c r="AB60" s="144">
        <f t="shared" si="21"/>
        <v>0</v>
      </c>
      <c r="AC60" s="150"/>
      <c r="AD60" s="151">
        <v>0</v>
      </c>
      <c r="AE60" s="151"/>
      <c r="AF60" s="145">
        <v>0</v>
      </c>
      <c r="AG60" s="140">
        <f t="shared" si="2"/>
        <v>3895</v>
      </c>
      <c r="AH60" s="152" t="s">
        <v>62</v>
      </c>
      <c r="AI60" s="152" t="s">
        <v>62</v>
      </c>
      <c r="AJ60" s="66" t="str">
        <f t="shared" si="22"/>
        <v>607-B</v>
      </c>
      <c r="AK60" s="36"/>
    </row>
    <row r="61" spans="1:37" s="32" customFormat="1" ht="35.25" customHeight="1" x14ac:dyDescent="0.2">
      <c r="A61" s="63" t="s">
        <v>201</v>
      </c>
      <c r="B61" s="63" t="s">
        <v>204</v>
      </c>
      <c r="C61" s="49" t="s">
        <v>202</v>
      </c>
      <c r="D61" s="33" t="s">
        <v>38</v>
      </c>
      <c r="E61" s="33" t="s">
        <v>63</v>
      </c>
      <c r="F61" s="188" t="s">
        <v>40</v>
      </c>
      <c r="G61" s="188" t="s">
        <v>128</v>
      </c>
      <c r="H61" s="143" t="s">
        <v>205</v>
      </c>
      <c r="I61" s="136">
        <v>45</v>
      </c>
      <c r="J61" s="64" t="s">
        <v>43</v>
      </c>
      <c r="K61" s="41">
        <v>1200</v>
      </c>
      <c r="L61" s="144">
        <v>0</v>
      </c>
      <c r="M61" s="144">
        <v>17</v>
      </c>
      <c r="N61" s="144">
        <f>L61+M61</f>
        <v>17</v>
      </c>
      <c r="O61" s="145">
        <f t="shared" si="20"/>
        <v>20400</v>
      </c>
      <c r="P61" s="146">
        <v>0</v>
      </c>
      <c r="Q61" s="146">
        <v>0</v>
      </c>
      <c r="R61" s="148">
        <v>0</v>
      </c>
      <c r="S61" s="148">
        <v>0</v>
      </c>
      <c r="T61" s="149" t="s">
        <v>44</v>
      </c>
      <c r="U61" s="146">
        <v>0</v>
      </c>
      <c r="V61" s="145">
        <v>0</v>
      </c>
      <c r="W61" s="139" t="s">
        <v>44</v>
      </c>
      <c r="X61" s="145">
        <f t="shared" si="25"/>
        <v>20400</v>
      </c>
      <c r="Y61" s="145">
        <f>N61*200</f>
        <v>3400</v>
      </c>
      <c r="Z61" s="145">
        <v>17</v>
      </c>
      <c r="AA61" s="145">
        <v>330</v>
      </c>
      <c r="AB61" s="144">
        <f t="shared" si="21"/>
        <v>5610</v>
      </c>
      <c r="AC61" s="150" t="s">
        <v>206</v>
      </c>
      <c r="AD61" s="151">
        <v>0</v>
      </c>
      <c r="AE61" s="151"/>
      <c r="AF61" s="145">
        <f>Y61+AB61+AD61</f>
        <v>9010</v>
      </c>
      <c r="AG61" s="140">
        <f t="shared" si="2"/>
        <v>29410</v>
      </c>
      <c r="AH61" s="152" t="s">
        <v>62</v>
      </c>
      <c r="AI61" s="152" t="s">
        <v>62</v>
      </c>
      <c r="AJ61" s="66" t="str">
        <f t="shared" si="22"/>
        <v>607-B</v>
      </c>
      <c r="AK61" s="36"/>
    </row>
    <row r="62" spans="1:37" s="32" customFormat="1" ht="37.5" customHeight="1" x14ac:dyDescent="0.2">
      <c r="A62" s="63" t="s">
        <v>201</v>
      </c>
      <c r="B62" s="63"/>
      <c r="C62" s="49" t="s">
        <v>202</v>
      </c>
      <c r="D62" s="33" t="s">
        <v>38</v>
      </c>
      <c r="E62" s="33" t="s">
        <v>63</v>
      </c>
      <c r="F62" s="188" t="s">
        <v>40</v>
      </c>
      <c r="G62" s="188" t="s">
        <v>207</v>
      </c>
      <c r="H62" s="143" t="s">
        <v>208</v>
      </c>
      <c r="I62" s="136">
        <v>45</v>
      </c>
      <c r="J62" s="64" t="s">
        <v>43</v>
      </c>
      <c r="K62" s="41">
        <v>1200</v>
      </c>
      <c r="L62" s="144">
        <v>17</v>
      </c>
      <c r="M62" s="144">
        <v>0</v>
      </c>
      <c r="N62" s="144">
        <f>L62+M62</f>
        <v>17</v>
      </c>
      <c r="O62" s="145">
        <f t="shared" si="20"/>
        <v>20400</v>
      </c>
      <c r="P62" s="146">
        <v>0</v>
      </c>
      <c r="Q62" s="146">
        <v>0</v>
      </c>
      <c r="R62" s="148">
        <v>0</v>
      </c>
      <c r="S62" s="148">
        <v>0</v>
      </c>
      <c r="T62" s="149" t="s">
        <v>44</v>
      </c>
      <c r="U62" s="146">
        <v>0</v>
      </c>
      <c r="V62" s="145">
        <v>0</v>
      </c>
      <c r="W62" s="139" t="s">
        <v>44</v>
      </c>
      <c r="X62" s="145">
        <f t="shared" si="25"/>
        <v>20400</v>
      </c>
      <c r="Y62" s="145">
        <f>N62*200</f>
        <v>3400</v>
      </c>
      <c r="Z62" s="145">
        <v>17</v>
      </c>
      <c r="AA62" s="145">
        <v>330</v>
      </c>
      <c r="AB62" s="144">
        <f t="shared" si="21"/>
        <v>5610</v>
      </c>
      <c r="AC62" s="150" t="s">
        <v>206</v>
      </c>
      <c r="AD62" s="151">
        <v>0</v>
      </c>
      <c r="AE62" s="151"/>
      <c r="AF62" s="145">
        <f>Y62+AB62+AD62</f>
        <v>9010</v>
      </c>
      <c r="AG62" s="140">
        <f t="shared" si="2"/>
        <v>29410</v>
      </c>
      <c r="AH62" s="152"/>
      <c r="AI62" s="152"/>
      <c r="AJ62" s="66" t="str">
        <f t="shared" si="22"/>
        <v>607-B</v>
      </c>
      <c r="AK62" s="36"/>
    </row>
    <row r="63" spans="1:37" s="32" customFormat="1" ht="33" customHeight="1" x14ac:dyDescent="0.2">
      <c r="A63" s="40" t="s">
        <v>209</v>
      </c>
      <c r="B63" s="40"/>
      <c r="C63" s="49" t="s">
        <v>210</v>
      </c>
      <c r="D63" s="135" t="s">
        <v>38</v>
      </c>
      <c r="E63" s="135" t="s">
        <v>54</v>
      </c>
      <c r="F63" s="188" t="s">
        <v>40</v>
      </c>
      <c r="G63" s="143" t="s">
        <v>211</v>
      </c>
      <c r="H63" s="143" t="s">
        <v>212</v>
      </c>
      <c r="I63" s="136">
        <v>60</v>
      </c>
      <c r="J63" s="40" t="s">
        <v>43</v>
      </c>
      <c r="K63" s="41">
        <v>1200</v>
      </c>
      <c r="L63" s="144">
        <v>0</v>
      </c>
      <c r="M63" s="144">
        <v>20</v>
      </c>
      <c r="N63" s="144">
        <f>L63+M63</f>
        <v>20</v>
      </c>
      <c r="O63" s="145">
        <f t="shared" si="20"/>
        <v>24000</v>
      </c>
      <c r="P63" s="146">
        <v>0</v>
      </c>
      <c r="Q63" s="146">
        <v>0</v>
      </c>
      <c r="R63" s="148">
        <v>0</v>
      </c>
      <c r="S63" s="147">
        <v>0</v>
      </c>
      <c r="T63" s="149" t="s">
        <v>44</v>
      </c>
      <c r="U63" s="145">
        <v>0</v>
      </c>
      <c r="V63" s="145">
        <v>0</v>
      </c>
      <c r="W63" s="139" t="s">
        <v>44</v>
      </c>
      <c r="X63" s="145">
        <f t="shared" si="25"/>
        <v>24000</v>
      </c>
      <c r="Y63" s="145">
        <f>N63*200</f>
        <v>4000</v>
      </c>
      <c r="Z63" s="145">
        <v>20</v>
      </c>
      <c r="AA63" s="145">
        <v>330</v>
      </c>
      <c r="AB63" s="144">
        <f t="shared" si="21"/>
        <v>6600</v>
      </c>
      <c r="AC63" s="150" t="s">
        <v>206</v>
      </c>
      <c r="AD63" s="151">
        <v>0</v>
      </c>
      <c r="AE63" s="151"/>
      <c r="AF63" s="145">
        <f>Y63+AB63+AD63</f>
        <v>10600</v>
      </c>
      <c r="AG63" s="140">
        <f t="shared" si="2"/>
        <v>34600</v>
      </c>
      <c r="AH63" s="152">
        <f t="shared" ref="AH63" si="26">SUM(N63:N70)</f>
        <v>65</v>
      </c>
      <c r="AI63" s="152">
        <f t="shared" ref="AI63" si="27">SUM(AG63:AG70)</f>
        <v>173700</v>
      </c>
      <c r="AJ63" s="66" t="str">
        <f t="shared" si="22"/>
        <v>607-PR</v>
      </c>
      <c r="AK63" s="36"/>
    </row>
    <row r="64" spans="1:37" s="32" customFormat="1" ht="47.25" customHeight="1" x14ac:dyDescent="0.2">
      <c r="A64" s="40" t="s">
        <v>209</v>
      </c>
      <c r="B64" s="40"/>
      <c r="C64" s="49" t="s">
        <v>210</v>
      </c>
      <c r="D64" s="135" t="s">
        <v>38</v>
      </c>
      <c r="E64" s="135" t="s">
        <v>54</v>
      </c>
      <c r="F64" s="188" t="s">
        <v>40</v>
      </c>
      <c r="G64" s="143" t="s">
        <v>207</v>
      </c>
      <c r="H64" s="143" t="s">
        <v>208</v>
      </c>
      <c r="I64" s="136">
        <v>45</v>
      </c>
      <c r="J64" s="40" t="s">
        <v>43</v>
      </c>
      <c r="K64" s="41">
        <v>1200</v>
      </c>
      <c r="L64" s="144">
        <v>16</v>
      </c>
      <c r="M64" s="144">
        <v>0</v>
      </c>
      <c r="N64" s="144">
        <f>L64+M64</f>
        <v>16</v>
      </c>
      <c r="O64" s="145">
        <f t="shared" si="20"/>
        <v>19200</v>
      </c>
      <c r="P64" s="146">
        <v>0</v>
      </c>
      <c r="Q64" s="146">
        <v>0</v>
      </c>
      <c r="R64" s="148">
        <v>0</v>
      </c>
      <c r="S64" s="147">
        <v>0</v>
      </c>
      <c r="T64" s="149" t="s">
        <v>44</v>
      </c>
      <c r="U64" s="145">
        <v>0</v>
      </c>
      <c r="V64" s="145">
        <v>0</v>
      </c>
      <c r="W64" s="139" t="s">
        <v>44</v>
      </c>
      <c r="X64" s="145">
        <f t="shared" si="25"/>
        <v>19200</v>
      </c>
      <c r="Y64" s="145">
        <f>N64*200</f>
        <v>3200</v>
      </c>
      <c r="Z64" s="145">
        <v>25</v>
      </c>
      <c r="AA64" s="145">
        <v>330</v>
      </c>
      <c r="AB64" s="144">
        <f t="shared" si="21"/>
        <v>8250</v>
      </c>
      <c r="AC64" s="150" t="s">
        <v>206</v>
      </c>
      <c r="AD64" s="151">
        <v>0</v>
      </c>
      <c r="AE64" s="151"/>
      <c r="AF64" s="145">
        <f>Y64+AB64+AD64</f>
        <v>11450</v>
      </c>
      <c r="AG64" s="140">
        <f t="shared" si="2"/>
        <v>30650</v>
      </c>
      <c r="AH64" s="152" t="s">
        <v>62</v>
      </c>
      <c r="AI64" s="152" t="s">
        <v>62</v>
      </c>
      <c r="AJ64" s="66" t="str">
        <f t="shared" si="22"/>
        <v>607-PR</v>
      </c>
      <c r="AK64" s="39" t="s">
        <v>1016</v>
      </c>
    </row>
    <row r="65" spans="1:38" s="32" customFormat="1" ht="27" customHeight="1" x14ac:dyDescent="0.2">
      <c r="A65" s="40" t="s">
        <v>209</v>
      </c>
      <c r="B65" s="40"/>
      <c r="C65" s="49" t="s">
        <v>213</v>
      </c>
      <c r="D65" s="135" t="s">
        <v>38</v>
      </c>
      <c r="E65" s="135" t="s">
        <v>166</v>
      </c>
      <c r="F65" s="143" t="s">
        <v>166</v>
      </c>
      <c r="G65" s="143" t="s">
        <v>166</v>
      </c>
      <c r="H65" s="143" t="s">
        <v>167</v>
      </c>
      <c r="I65" s="136" t="s">
        <v>166</v>
      </c>
      <c r="J65" s="40" t="s">
        <v>166</v>
      </c>
      <c r="K65" s="41">
        <v>0</v>
      </c>
      <c r="L65" s="144">
        <v>0</v>
      </c>
      <c r="M65" s="144">
        <v>0</v>
      </c>
      <c r="N65" s="144">
        <v>0</v>
      </c>
      <c r="O65" s="145">
        <v>0</v>
      </c>
      <c r="P65" s="146">
        <v>0</v>
      </c>
      <c r="Q65" s="146">
        <v>0</v>
      </c>
      <c r="R65" s="148">
        <v>0</v>
      </c>
      <c r="S65" s="147">
        <v>0</v>
      </c>
      <c r="T65" s="149" t="s">
        <v>44</v>
      </c>
      <c r="U65" s="145">
        <v>0</v>
      </c>
      <c r="V65" s="145">
        <v>21000</v>
      </c>
      <c r="W65" s="139" t="s">
        <v>214</v>
      </c>
      <c r="X65" s="145">
        <f t="shared" si="25"/>
        <v>21000</v>
      </c>
      <c r="Y65" s="145">
        <v>0</v>
      </c>
      <c r="Z65" s="145">
        <v>0</v>
      </c>
      <c r="AA65" s="145">
        <v>0</v>
      </c>
      <c r="AB65" s="144">
        <v>0</v>
      </c>
      <c r="AC65" s="150" t="s">
        <v>44</v>
      </c>
      <c r="AD65" s="151">
        <v>0</v>
      </c>
      <c r="AE65" s="151"/>
      <c r="AF65" s="145">
        <v>0</v>
      </c>
      <c r="AG65" s="140">
        <f t="shared" si="2"/>
        <v>21000</v>
      </c>
      <c r="AH65" s="152" t="s">
        <v>62</v>
      </c>
      <c r="AI65" s="152" t="s">
        <v>62</v>
      </c>
      <c r="AJ65" s="66" t="str">
        <f t="shared" si="22"/>
        <v>607-PR</v>
      </c>
      <c r="AK65" s="36"/>
    </row>
    <row r="66" spans="1:38" s="32" customFormat="1" ht="43.5" customHeight="1" x14ac:dyDescent="0.2">
      <c r="A66" s="40" t="s">
        <v>209</v>
      </c>
      <c r="B66" s="40"/>
      <c r="C66" s="49" t="s">
        <v>213</v>
      </c>
      <c r="D66" s="135" t="s">
        <v>38</v>
      </c>
      <c r="E66" s="135" t="s">
        <v>166</v>
      </c>
      <c r="F66" s="143" t="s">
        <v>166</v>
      </c>
      <c r="G66" s="143" t="s">
        <v>166</v>
      </c>
      <c r="H66" s="143" t="s">
        <v>169</v>
      </c>
      <c r="I66" s="136" t="s">
        <v>166</v>
      </c>
      <c r="J66" s="40" t="s">
        <v>166</v>
      </c>
      <c r="K66" s="41">
        <v>0</v>
      </c>
      <c r="L66" s="144">
        <v>0</v>
      </c>
      <c r="M66" s="144">
        <v>0</v>
      </c>
      <c r="N66" s="144">
        <v>0</v>
      </c>
      <c r="O66" s="145">
        <v>0</v>
      </c>
      <c r="P66" s="146">
        <v>0</v>
      </c>
      <c r="Q66" s="146">
        <v>0</v>
      </c>
      <c r="R66" s="148">
        <v>0</v>
      </c>
      <c r="S66" s="147">
        <v>0</v>
      </c>
      <c r="T66" s="149" t="s">
        <v>44</v>
      </c>
      <c r="U66" s="145">
        <v>0</v>
      </c>
      <c r="V66" s="145">
        <v>6240</v>
      </c>
      <c r="W66" s="139" t="s">
        <v>215</v>
      </c>
      <c r="X66" s="145">
        <f t="shared" si="25"/>
        <v>6240</v>
      </c>
      <c r="Y66" s="145">
        <v>0</v>
      </c>
      <c r="Z66" s="145">
        <v>0</v>
      </c>
      <c r="AA66" s="145">
        <v>0</v>
      </c>
      <c r="AB66" s="144">
        <v>0</v>
      </c>
      <c r="AC66" s="150" t="s">
        <v>44</v>
      </c>
      <c r="AD66" s="151">
        <v>0</v>
      </c>
      <c r="AE66" s="151"/>
      <c r="AF66" s="145">
        <v>0</v>
      </c>
      <c r="AG66" s="140">
        <f t="shared" ref="AG66:AG131" si="28">AF66+X66</f>
        <v>6240</v>
      </c>
      <c r="AH66" s="152" t="s">
        <v>62</v>
      </c>
      <c r="AI66" s="152" t="s">
        <v>62</v>
      </c>
      <c r="AJ66" s="66" t="str">
        <f t="shared" si="22"/>
        <v>607-PR</v>
      </c>
      <c r="AK66" s="36"/>
    </row>
    <row r="67" spans="1:38" s="32" customFormat="1" ht="37.5" customHeight="1" x14ac:dyDescent="0.2">
      <c r="A67" s="40" t="s">
        <v>209</v>
      </c>
      <c r="B67" s="40"/>
      <c r="C67" s="49" t="s">
        <v>213</v>
      </c>
      <c r="D67" s="135" t="s">
        <v>38</v>
      </c>
      <c r="E67" s="135" t="s">
        <v>166</v>
      </c>
      <c r="F67" s="143" t="s">
        <v>166</v>
      </c>
      <c r="G67" s="192" t="s">
        <v>166</v>
      </c>
      <c r="H67" s="143" t="s">
        <v>171</v>
      </c>
      <c r="I67" s="136" t="s">
        <v>166</v>
      </c>
      <c r="J67" s="40" t="s">
        <v>166</v>
      </c>
      <c r="K67" s="41">
        <v>0</v>
      </c>
      <c r="L67" s="144">
        <v>0</v>
      </c>
      <c r="M67" s="144">
        <v>0</v>
      </c>
      <c r="N67" s="144">
        <v>0</v>
      </c>
      <c r="O67" s="145">
        <v>0</v>
      </c>
      <c r="P67" s="146">
        <v>0</v>
      </c>
      <c r="Q67" s="146">
        <v>0</v>
      </c>
      <c r="R67" s="148">
        <v>0</v>
      </c>
      <c r="S67" s="147">
        <v>0</v>
      </c>
      <c r="T67" s="149" t="s">
        <v>44</v>
      </c>
      <c r="U67" s="145">
        <v>0</v>
      </c>
      <c r="V67" s="145">
        <v>21000</v>
      </c>
      <c r="W67" s="139" t="s">
        <v>214</v>
      </c>
      <c r="X67" s="145">
        <f t="shared" si="25"/>
        <v>21000</v>
      </c>
      <c r="Y67" s="145">
        <v>0</v>
      </c>
      <c r="Z67" s="145">
        <v>0</v>
      </c>
      <c r="AA67" s="145">
        <v>0</v>
      </c>
      <c r="AB67" s="144">
        <v>0</v>
      </c>
      <c r="AC67" s="150" t="s">
        <v>44</v>
      </c>
      <c r="AD67" s="151">
        <v>0</v>
      </c>
      <c r="AE67" s="151"/>
      <c r="AF67" s="145">
        <v>0</v>
      </c>
      <c r="AG67" s="140">
        <f t="shared" si="28"/>
        <v>21000</v>
      </c>
      <c r="AH67" s="152" t="s">
        <v>62</v>
      </c>
      <c r="AI67" s="152" t="s">
        <v>62</v>
      </c>
      <c r="AJ67" s="66" t="str">
        <f t="shared" si="22"/>
        <v>607-PR</v>
      </c>
      <c r="AK67" s="36"/>
    </row>
    <row r="68" spans="1:38" s="32" customFormat="1" ht="31.5" customHeight="1" x14ac:dyDescent="0.2">
      <c r="A68" s="40" t="s">
        <v>209</v>
      </c>
      <c r="B68" s="40"/>
      <c r="C68" s="49" t="s">
        <v>213</v>
      </c>
      <c r="D68" s="135" t="s">
        <v>38</v>
      </c>
      <c r="E68" s="135" t="s">
        <v>166</v>
      </c>
      <c r="F68" s="143" t="s">
        <v>166</v>
      </c>
      <c r="G68" s="143" t="s">
        <v>166</v>
      </c>
      <c r="H68" s="143" t="s">
        <v>173</v>
      </c>
      <c r="I68" s="136" t="s">
        <v>166</v>
      </c>
      <c r="J68" s="40" t="s">
        <v>166</v>
      </c>
      <c r="K68" s="41">
        <v>0</v>
      </c>
      <c r="L68" s="144">
        <v>0</v>
      </c>
      <c r="M68" s="144">
        <v>0</v>
      </c>
      <c r="N68" s="144">
        <v>0</v>
      </c>
      <c r="O68" s="145">
        <v>0</v>
      </c>
      <c r="P68" s="146">
        <v>0</v>
      </c>
      <c r="Q68" s="146">
        <v>0</v>
      </c>
      <c r="R68" s="148">
        <v>0</v>
      </c>
      <c r="S68" s="147">
        <v>0</v>
      </c>
      <c r="T68" s="149" t="s">
        <v>44</v>
      </c>
      <c r="U68" s="145">
        <v>0</v>
      </c>
      <c r="V68" s="145">
        <v>8390</v>
      </c>
      <c r="W68" s="139" t="s">
        <v>216</v>
      </c>
      <c r="X68" s="145">
        <v>8390</v>
      </c>
      <c r="Y68" s="145">
        <v>0</v>
      </c>
      <c r="Z68" s="145">
        <v>0</v>
      </c>
      <c r="AA68" s="145">
        <v>0</v>
      </c>
      <c r="AB68" s="144">
        <v>0</v>
      </c>
      <c r="AC68" s="150" t="s">
        <v>44</v>
      </c>
      <c r="AD68" s="151">
        <v>0</v>
      </c>
      <c r="AE68" s="151"/>
      <c r="AF68" s="145">
        <v>0</v>
      </c>
      <c r="AG68" s="140">
        <f t="shared" si="28"/>
        <v>8390</v>
      </c>
      <c r="AH68" s="152" t="s">
        <v>62</v>
      </c>
      <c r="AI68" s="152" t="s">
        <v>62</v>
      </c>
      <c r="AJ68" s="66" t="str">
        <f t="shared" si="22"/>
        <v>607-PR</v>
      </c>
      <c r="AK68" s="36"/>
    </row>
    <row r="69" spans="1:38" s="32" customFormat="1" ht="33" customHeight="1" x14ac:dyDescent="0.2">
      <c r="A69" s="40" t="s">
        <v>209</v>
      </c>
      <c r="B69" s="40"/>
      <c r="C69" s="49" t="s">
        <v>217</v>
      </c>
      <c r="D69" s="135" t="s">
        <v>38</v>
      </c>
      <c r="E69" s="135" t="s">
        <v>63</v>
      </c>
      <c r="F69" s="143" t="s">
        <v>218</v>
      </c>
      <c r="G69" s="143" t="s">
        <v>211</v>
      </c>
      <c r="H69" s="143" t="s">
        <v>212</v>
      </c>
      <c r="I69" s="136">
        <v>60</v>
      </c>
      <c r="J69" s="40" t="s">
        <v>43</v>
      </c>
      <c r="K69" s="41">
        <v>1200</v>
      </c>
      <c r="L69" s="144">
        <v>12</v>
      </c>
      <c r="M69" s="144">
        <v>0</v>
      </c>
      <c r="N69" s="144">
        <f t="shared" ref="N69:N134" si="29">L69+M69</f>
        <v>12</v>
      </c>
      <c r="O69" s="145">
        <f t="shared" ref="O69:O134" si="30">(K69*N69)</f>
        <v>14400</v>
      </c>
      <c r="P69" s="145">
        <v>0</v>
      </c>
      <c r="Q69" s="145">
        <v>0</v>
      </c>
      <c r="R69" s="147">
        <v>0</v>
      </c>
      <c r="S69" s="147">
        <v>0</v>
      </c>
      <c r="T69" s="149" t="s">
        <v>44</v>
      </c>
      <c r="U69" s="145">
        <v>0</v>
      </c>
      <c r="V69" s="145">
        <v>0</v>
      </c>
      <c r="W69" s="139" t="s">
        <v>44</v>
      </c>
      <c r="X69" s="145">
        <f t="shared" ref="X69:X134" si="31">O69+S69+V69</f>
        <v>14400</v>
      </c>
      <c r="Y69" s="145">
        <f t="shared" ref="Y69:Y134" si="32">N69*200</f>
        <v>2400</v>
      </c>
      <c r="Z69" s="145">
        <v>17</v>
      </c>
      <c r="AA69" s="145">
        <v>330</v>
      </c>
      <c r="AB69" s="144">
        <f>SUM(AA69*Z69)</f>
        <v>5610</v>
      </c>
      <c r="AC69" s="150" t="s">
        <v>206</v>
      </c>
      <c r="AD69" s="144">
        <v>0</v>
      </c>
      <c r="AE69" s="144"/>
      <c r="AF69" s="145">
        <f t="shared" ref="AF69:AF140" si="33">Y69+AB69+AD69</f>
        <v>8010</v>
      </c>
      <c r="AG69" s="140">
        <f t="shared" si="28"/>
        <v>22410</v>
      </c>
      <c r="AH69" s="152" t="s">
        <v>62</v>
      </c>
      <c r="AI69" s="152" t="s">
        <v>62</v>
      </c>
      <c r="AJ69" s="66" t="str">
        <f t="shared" si="22"/>
        <v>607-PR</v>
      </c>
      <c r="AK69" s="36" t="s">
        <v>1017</v>
      </c>
    </row>
    <row r="70" spans="1:38" s="32" customFormat="1" ht="33" customHeight="1" x14ac:dyDescent="0.2">
      <c r="A70" s="40" t="s">
        <v>209</v>
      </c>
      <c r="B70" s="40"/>
      <c r="C70" s="49" t="s">
        <v>210</v>
      </c>
      <c r="D70" s="135" t="s">
        <v>38</v>
      </c>
      <c r="E70" s="135" t="s">
        <v>63</v>
      </c>
      <c r="F70" s="143" t="s">
        <v>218</v>
      </c>
      <c r="G70" s="154" t="s">
        <v>219</v>
      </c>
      <c r="H70" s="143" t="s">
        <v>220</v>
      </c>
      <c r="I70" s="136">
        <v>45</v>
      </c>
      <c r="J70" s="40" t="s">
        <v>43</v>
      </c>
      <c r="K70" s="41">
        <v>1200</v>
      </c>
      <c r="L70" s="144">
        <v>0</v>
      </c>
      <c r="M70" s="144">
        <v>17</v>
      </c>
      <c r="N70" s="144">
        <f t="shared" si="29"/>
        <v>17</v>
      </c>
      <c r="O70" s="145">
        <f t="shared" si="30"/>
        <v>20400</v>
      </c>
      <c r="P70" s="146">
        <v>0</v>
      </c>
      <c r="Q70" s="146">
        <v>0</v>
      </c>
      <c r="R70" s="148">
        <v>0</v>
      </c>
      <c r="S70" s="147">
        <v>0</v>
      </c>
      <c r="T70" s="149" t="s">
        <v>44</v>
      </c>
      <c r="U70" s="145">
        <v>0</v>
      </c>
      <c r="V70" s="145">
        <v>0</v>
      </c>
      <c r="W70" s="139" t="s">
        <v>44</v>
      </c>
      <c r="X70" s="145">
        <f t="shared" si="31"/>
        <v>20400</v>
      </c>
      <c r="Y70" s="145">
        <f t="shared" si="32"/>
        <v>3400</v>
      </c>
      <c r="Z70" s="145">
        <v>17</v>
      </c>
      <c r="AA70" s="145">
        <v>330</v>
      </c>
      <c r="AB70" s="144">
        <f>SUM(AA70*Z70)</f>
        <v>5610</v>
      </c>
      <c r="AC70" s="150" t="s">
        <v>206</v>
      </c>
      <c r="AD70" s="151">
        <v>0</v>
      </c>
      <c r="AE70" s="151"/>
      <c r="AF70" s="145">
        <f t="shared" si="33"/>
        <v>9010</v>
      </c>
      <c r="AG70" s="140">
        <f t="shared" si="28"/>
        <v>29410</v>
      </c>
      <c r="AH70" s="152"/>
      <c r="AI70" s="152"/>
      <c r="AJ70" s="66" t="str">
        <f t="shared" si="22"/>
        <v>607-PR</v>
      </c>
      <c r="AK70" s="36"/>
    </row>
    <row r="71" spans="1:38" s="32" customFormat="1" ht="34.5" customHeight="1" x14ac:dyDescent="0.2">
      <c r="A71" s="44" t="s">
        <v>221</v>
      </c>
      <c r="B71" s="281" t="s">
        <v>222</v>
      </c>
      <c r="C71" s="45" t="s">
        <v>223</v>
      </c>
      <c r="D71" s="161" t="s">
        <v>38</v>
      </c>
      <c r="E71" s="161" t="s">
        <v>54</v>
      </c>
      <c r="F71" s="163" t="s">
        <v>224</v>
      </c>
      <c r="G71" s="163" t="s">
        <v>225</v>
      </c>
      <c r="H71" s="163" t="s">
        <v>226</v>
      </c>
      <c r="I71" s="164">
        <v>75</v>
      </c>
      <c r="J71" s="44" t="s">
        <v>43</v>
      </c>
      <c r="K71" s="70">
        <v>1200</v>
      </c>
      <c r="L71" s="165">
        <v>0</v>
      </c>
      <c r="M71" s="165">
        <v>0</v>
      </c>
      <c r="N71" s="165">
        <f t="shared" si="29"/>
        <v>0</v>
      </c>
      <c r="O71" s="170">
        <f t="shared" si="30"/>
        <v>0</v>
      </c>
      <c r="P71" s="167">
        <v>0</v>
      </c>
      <c r="Q71" s="167">
        <v>0</v>
      </c>
      <c r="R71" s="168">
        <v>0</v>
      </c>
      <c r="S71" s="193">
        <v>0</v>
      </c>
      <c r="T71" s="194" t="s">
        <v>44</v>
      </c>
      <c r="U71" s="170">
        <v>0</v>
      </c>
      <c r="V71" s="170">
        <v>0</v>
      </c>
      <c r="W71" s="195" t="s">
        <v>44</v>
      </c>
      <c r="X71" s="170">
        <f t="shared" si="31"/>
        <v>0</v>
      </c>
      <c r="Y71" s="170">
        <f t="shared" si="32"/>
        <v>0</v>
      </c>
      <c r="Z71" s="170">
        <v>0</v>
      </c>
      <c r="AA71" s="170">
        <v>132</v>
      </c>
      <c r="AB71" s="165">
        <f>SUM(AA71*Z71)</f>
        <v>0</v>
      </c>
      <c r="AC71" s="196" t="s">
        <v>227</v>
      </c>
      <c r="AD71" s="173">
        <v>0</v>
      </c>
      <c r="AE71" s="173"/>
      <c r="AF71" s="170">
        <f t="shared" si="33"/>
        <v>0</v>
      </c>
      <c r="AG71" s="174">
        <f t="shared" si="28"/>
        <v>0</v>
      </c>
      <c r="AH71" s="152">
        <f>SUM(N71)</f>
        <v>0</v>
      </c>
      <c r="AI71" s="197">
        <f>SUM(AG71)</f>
        <v>0</v>
      </c>
      <c r="AJ71" s="66" t="s">
        <v>221</v>
      </c>
      <c r="AK71" s="72" t="s">
        <v>228</v>
      </c>
    </row>
    <row r="72" spans="1:38" s="32" customFormat="1" ht="45.75" customHeight="1" x14ac:dyDescent="0.2">
      <c r="A72" s="88" t="s">
        <v>229</v>
      </c>
      <c r="B72" s="88"/>
      <c r="C72" s="49" t="s">
        <v>230</v>
      </c>
      <c r="D72" s="135" t="s">
        <v>38</v>
      </c>
      <c r="E72" s="135" t="s">
        <v>54</v>
      </c>
      <c r="F72" s="143" t="s">
        <v>231</v>
      </c>
      <c r="G72" s="143" t="s">
        <v>232</v>
      </c>
      <c r="H72" s="143" t="s">
        <v>233</v>
      </c>
      <c r="I72" s="136">
        <v>45</v>
      </c>
      <c r="J72" s="40" t="s">
        <v>58</v>
      </c>
      <c r="K72" s="41">
        <v>585</v>
      </c>
      <c r="L72" s="144">
        <v>0</v>
      </c>
      <c r="M72" s="144">
        <v>20</v>
      </c>
      <c r="N72" s="144">
        <f t="shared" si="29"/>
        <v>20</v>
      </c>
      <c r="O72" s="145">
        <f t="shared" si="30"/>
        <v>11700</v>
      </c>
      <c r="P72" s="146">
        <v>28</v>
      </c>
      <c r="Q72" s="146">
        <v>14</v>
      </c>
      <c r="R72" s="148">
        <v>0.4</v>
      </c>
      <c r="S72" s="148">
        <f t="shared" ref="S72:S119" si="34">SUM(Q72*R72*P72)</f>
        <v>156.80000000000001</v>
      </c>
      <c r="T72" s="149" t="s">
        <v>234</v>
      </c>
      <c r="U72" s="146">
        <v>0</v>
      </c>
      <c r="V72" s="145">
        <f t="shared" ref="V72:V108" si="35">(N72*U72)</f>
        <v>0</v>
      </c>
      <c r="W72" s="198" t="s">
        <v>44</v>
      </c>
      <c r="X72" s="145">
        <f t="shared" si="31"/>
        <v>11856.8</v>
      </c>
      <c r="Y72" s="145">
        <f t="shared" si="32"/>
        <v>4000</v>
      </c>
      <c r="Z72" s="145">
        <v>1</v>
      </c>
      <c r="AA72" s="145">
        <v>149</v>
      </c>
      <c r="AB72" s="144">
        <f>SUM(Z72*AA72)</f>
        <v>149</v>
      </c>
      <c r="AC72" s="150" t="s">
        <v>235</v>
      </c>
      <c r="AD72" s="151">
        <v>0</v>
      </c>
      <c r="AE72" s="151"/>
      <c r="AF72" s="145">
        <f t="shared" si="33"/>
        <v>4149</v>
      </c>
      <c r="AG72" s="137">
        <f t="shared" si="28"/>
        <v>16005.8</v>
      </c>
      <c r="AH72" s="152">
        <f>SUM(N72:N81)</f>
        <v>177</v>
      </c>
      <c r="AI72" s="152">
        <f>SUM(AG72:AG81)</f>
        <v>150597</v>
      </c>
      <c r="AJ72" s="66" t="str">
        <f t="shared" ref="AJ72:AJ129" si="36">A72</f>
        <v>610-PR</v>
      </c>
      <c r="AK72" s="36"/>
    </row>
    <row r="73" spans="1:38" s="32" customFormat="1" ht="45.75" customHeight="1" x14ac:dyDescent="0.2">
      <c r="A73" s="88" t="s">
        <v>229</v>
      </c>
      <c r="B73" s="88"/>
      <c r="C73" s="49" t="s">
        <v>230</v>
      </c>
      <c r="D73" s="135" t="s">
        <v>38</v>
      </c>
      <c r="E73" s="135" t="s">
        <v>54</v>
      </c>
      <c r="F73" s="143" t="s">
        <v>236</v>
      </c>
      <c r="G73" s="143" t="s">
        <v>232</v>
      </c>
      <c r="H73" s="143" t="s">
        <v>237</v>
      </c>
      <c r="I73" s="136">
        <v>45</v>
      </c>
      <c r="J73" s="40" t="s">
        <v>58</v>
      </c>
      <c r="K73" s="41">
        <v>585</v>
      </c>
      <c r="L73" s="144">
        <v>0</v>
      </c>
      <c r="M73" s="144">
        <v>20</v>
      </c>
      <c r="N73" s="144">
        <f t="shared" si="29"/>
        <v>20</v>
      </c>
      <c r="O73" s="145">
        <f t="shared" si="30"/>
        <v>11700</v>
      </c>
      <c r="P73" s="146">
        <v>28</v>
      </c>
      <c r="Q73" s="146">
        <v>14</v>
      </c>
      <c r="R73" s="148">
        <v>0.4</v>
      </c>
      <c r="S73" s="148">
        <f t="shared" si="34"/>
        <v>156.80000000000001</v>
      </c>
      <c r="T73" s="138" t="s">
        <v>238</v>
      </c>
      <c r="U73" s="146">
        <v>0</v>
      </c>
      <c r="V73" s="145">
        <f t="shared" si="35"/>
        <v>0</v>
      </c>
      <c r="W73" s="198" t="s">
        <v>44</v>
      </c>
      <c r="X73" s="145">
        <f t="shared" si="31"/>
        <v>11856.8</v>
      </c>
      <c r="Y73" s="145">
        <f t="shared" si="32"/>
        <v>4000</v>
      </c>
      <c r="Z73" s="145">
        <v>1</v>
      </c>
      <c r="AA73" s="145">
        <v>149</v>
      </c>
      <c r="AB73" s="144">
        <f>SUM(Z73*AA73)</f>
        <v>149</v>
      </c>
      <c r="AC73" s="150" t="s">
        <v>239</v>
      </c>
      <c r="AD73" s="151">
        <v>0</v>
      </c>
      <c r="AE73" s="151"/>
      <c r="AF73" s="145">
        <f t="shared" si="33"/>
        <v>4149</v>
      </c>
      <c r="AG73" s="137">
        <f t="shared" si="28"/>
        <v>16005.8</v>
      </c>
      <c r="AH73" s="152"/>
      <c r="AI73" s="152"/>
      <c r="AJ73" s="66" t="str">
        <f t="shared" si="36"/>
        <v>610-PR</v>
      </c>
      <c r="AK73" s="36"/>
    </row>
    <row r="74" spans="1:38" s="32" customFormat="1" ht="46.5" customHeight="1" x14ac:dyDescent="0.2">
      <c r="A74" s="40" t="s">
        <v>229</v>
      </c>
      <c r="B74" s="40"/>
      <c r="C74" s="49" t="s">
        <v>230</v>
      </c>
      <c r="D74" s="135" t="s">
        <v>38</v>
      </c>
      <c r="E74" s="135" t="s">
        <v>54</v>
      </c>
      <c r="F74" s="143" t="s">
        <v>240</v>
      </c>
      <c r="G74" s="143" t="s">
        <v>241</v>
      </c>
      <c r="H74" s="143" t="s">
        <v>242</v>
      </c>
      <c r="I74" s="136">
        <v>45</v>
      </c>
      <c r="J74" s="40" t="s">
        <v>58</v>
      </c>
      <c r="K74" s="41">
        <v>585</v>
      </c>
      <c r="L74" s="144">
        <v>0</v>
      </c>
      <c r="M74" s="144">
        <v>27</v>
      </c>
      <c r="N74" s="144">
        <f t="shared" si="29"/>
        <v>27</v>
      </c>
      <c r="O74" s="145">
        <f t="shared" si="30"/>
        <v>15795</v>
      </c>
      <c r="P74" s="146">
        <v>28</v>
      </c>
      <c r="Q74" s="146">
        <v>8</v>
      </c>
      <c r="R74" s="148">
        <v>0.4</v>
      </c>
      <c r="S74" s="147">
        <f t="shared" si="34"/>
        <v>89.600000000000009</v>
      </c>
      <c r="T74" s="143" t="s">
        <v>243</v>
      </c>
      <c r="U74" s="145">
        <v>0</v>
      </c>
      <c r="V74" s="145">
        <f t="shared" si="35"/>
        <v>0</v>
      </c>
      <c r="W74" s="198" t="s">
        <v>44</v>
      </c>
      <c r="X74" s="145">
        <f t="shared" si="31"/>
        <v>15884.6</v>
      </c>
      <c r="Y74" s="145">
        <f t="shared" si="32"/>
        <v>5400</v>
      </c>
      <c r="Z74" s="145">
        <v>1</v>
      </c>
      <c r="AA74" s="145">
        <v>149</v>
      </c>
      <c r="AB74" s="144">
        <f>SUM(AA74*Z74)</f>
        <v>149</v>
      </c>
      <c r="AC74" s="150" t="s">
        <v>244</v>
      </c>
      <c r="AD74" s="144">
        <v>0</v>
      </c>
      <c r="AE74" s="144"/>
      <c r="AF74" s="145">
        <f t="shared" si="33"/>
        <v>5549</v>
      </c>
      <c r="AG74" s="181">
        <f t="shared" si="28"/>
        <v>21433.599999999999</v>
      </c>
      <c r="AH74" s="152"/>
      <c r="AI74" s="152"/>
      <c r="AJ74" s="66" t="str">
        <f t="shared" si="36"/>
        <v>610-PR</v>
      </c>
      <c r="AK74" s="89" t="s">
        <v>1013</v>
      </c>
    </row>
    <row r="75" spans="1:38" s="32" customFormat="1" ht="47.25" customHeight="1" x14ac:dyDescent="0.2">
      <c r="A75" s="73" t="s">
        <v>229</v>
      </c>
      <c r="B75" s="73"/>
      <c r="C75" s="45" t="s">
        <v>230</v>
      </c>
      <c r="D75" s="73" t="s">
        <v>38</v>
      </c>
      <c r="E75" s="73" t="s">
        <v>63</v>
      </c>
      <c r="F75" s="163" t="s">
        <v>245</v>
      </c>
      <c r="G75" s="199" t="s">
        <v>246</v>
      </c>
      <c r="H75" s="199" t="s">
        <v>247</v>
      </c>
      <c r="I75" s="200">
        <v>45</v>
      </c>
      <c r="J75" s="73" t="s">
        <v>43</v>
      </c>
      <c r="K75" s="201">
        <v>1200</v>
      </c>
      <c r="L75" s="201">
        <v>0</v>
      </c>
      <c r="M75" s="201">
        <v>0</v>
      </c>
      <c r="N75" s="201">
        <f t="shared" si="29"/>
        <v>0</v>
      </c>
      <c r="O75" s="201">
        <f t="shared" si="30"/>
        <v>0</v>
      </c>
      <c r="P75" s="201">
        <v>0</v>
      </c>
      <c r="Q75" s="202">
        <v>10</v>
      </c>
      <c r="R75" s="203">
        <v>0.4</v>
      </c>
      <c r="S75" s="168">
        <f t="shared" si="34"/>
        <v>0</v>
      </c>
      <c r="T75" s="204" t="s">
        <v>248</v>
      </c>
      <c r="U75" s="202">
        <v>0</v>
      </c>
      <c r="V75" s="201">
        <f t="shared" si="35"/>
        <v>0</v>
      </c>
      <c r="W75" s="195" t="s">
        <v>44</v>
      </c>
      <c r="X75" s="201">
        <f t="shared" si="31"/>
        <v>0</v>
      </c>
      <c r="Y75" s="201">
        <f t="shared" si="32"/>
        <v>0</v>
      </c>
      <c r="Z75" s="201">
        <v>0</v>
      </c>
      <c r="AA75" s="201">
        <v>160</v>
      </c>
      <c r="AB75" s="201">
        <f>SUM(AA75*Z75)</f>
        <v>0</v>
      </c>
      <c r="AC75" s="205" t="s">
        <v>249</v>
      </c>
      <c r="AD75" s="201">
        <v>0</v>
      </c>
      <c r="AE75" s="206"/>
      <c r="AF75" s="201">
        <f t="shared" si="33"/>
        <v>0</v>
      </c>
      <c r="AG75" s="207">
        <f t="shared" si="28"/>
        <v>0</v>
      </c>
      <c r="AH75" s="152"/>
      <c r="AI75" s="152"/>
      <c r="AJ75" s="65" t="str">
        <f t="shared" si="36"/>
        <v>610-PR</v>
      </c>
      <c r="AK75" s="39" t="s">
        <v>250</v>
      </c>
    </row>
    <row r="76" spans="1:38" s="32" customFormat="1" ht="45.75" customHeight="1" x14ac:dyDescent="0.2">
      <c r="A76" s="88" t="s">
        <v>229</v>
      </c>
      <c r="B76" s="88"/>
      <c r="C76" s="49" t="s">
        <v>230</v>
      </c>
      <c r="D76" s="135" t="s">
        <v>38</v>
      </c>
      <c r="E76" s="135" t="s">
        <v>63</v>
      </c>
      <c r="F76" s="143" t="s">
        <v>251</v>
      </c>
      <c r="G76" s="143" t="s">
        <v>252</v>
      </c>
      <c r="H76" s="188" t="s">
        <v>253</v>
      </c>
      <c r="I76" s="136">
        <v>45</v>
      </c>
      <c r="J76" s="40" t="s">
        <v>58</v>
      </c>
      <c r="K76" s="41">
        <v>585</v>
      </c>
      <c r="L76" s="144">
        <v>22</v>
      </c>
      <c r="M76" s="144">
        <v>0</v>
      </c>
      <c r="N76" s="144">
        <f t="shared" si="29"/>
        <v>22</v>
      </c>
      <c r="O76" s="145">
        <f t="shared" si="30"/>
        <v>12870</v>
      </c>
      <c r="P76" s="146">
        <v>28</v>
      </c>
      <c r="Q76" s="146">
        <v>120</v>
      </c>
      <c r="R76" s="148">
        <v>0.4</v>
      </c>
      <c r="S76" s="148">
        <f t="shared" si="34"/>
        <v>1344</v>
      </c>
      <c r="T76" s="155" t="s">
        <v>254</v>
      </c>
      <c r="U76" s="146">
        <v>0</v>
      </c>
      <c r="V76" s="145">
        <f t="shared" si="35"/>
        <v>0</v>
      </c>
      <c r="W76" s="198" t="s">
        <v>44</v>
      </c>
      <c r="X76" s="145">
        <f t="shared" si="31"/>
        <v>14214</v>
      </c>
      <c r="Y76" s="146">
        <f t="shared" si="32"/>
        <v>4400</v>
      </c>
      <c r="Z76" s="146">
        <v>1</v>
      </c>
      <c r="AA76" s="146">
        <v>650</v>
      </c>
      <c r="AB76" s="144">
        <f>SUM(AA76*Z76)</f>
        <v>650</v>
      </c>
      <c r="AC76" s="150" t="s">
        <v>255</v>
      </c>
      <c r="AD76" s="151">
        <v>0</v>
      </c>
      <c r="AE76" s="151"/>
      <c r="AF76" s="145">
        <f t="shared" si="33"/>
        <v>5050</v>
      </c>
      <c r="AG76" s="181">
        <f t="shared" si="28"/>
        <v>19264</v>
      </c>
      <c r="AH76" s="152"/>
      <c r="AI76" s="152"/>
      <c r="AJ76" s="66" t="str">
        <f t="shared" si="36"/>
        <v>610-PR</v>
      </c>
      <c r="AK76" s="36" t="s">
        <v>1015</v>
      </c>
    </row>
    <row r="77" spans="1:38" s="32" customFormat="1" ht="66" customHeight="1" x14ac:dyDescent="0.2">
      <c r="A77" s="88" t="s">
        <v>229</v>
      </c>
      <c r="B77" s="88"/>
      <c r="C77" s="49" t="s">
        <v>230</v>
      </c>
      <c r="D77" s="135" t="s">
        <v>38</v>
      </c>
      <c r="E77" s="135" t="s">
        <v>63</v>
      </c>
      <c r="F77" s="143" t="s">
        <v>256</v>
      </c>
      <c r="G77" s="143" t="s">
        <v>257</v>
      </c>
      <c r="H77" s="188" t="s">
        <v>942</v>
      </c>
      <c r="I77" s="136">
        <v>45</v>
      </c>
      <c r="J77" s="40" t="s">
        <v>58</v>
      </c>
      <c r="K77" s="41">
        <v>585</v>
      </c>
      <c r="L77" s="144">
        <v>0</v>
      </c>
      <c r="M77" s="144">
        <v>25</v>
      </c>
      <c r="N77" s="144">
        <f t="shared" si="29"/>
        <v>25</v>
      </c>
      <c r="O77" s="145">
        <f t="shared" si="30"/>
        <v>14625</v>
      </c>
      <c r="P77" s="146">
        <v>28</v>
      </c>
      <c r="Q77" s="146">
        <v>14</v>
      </c>
      <c r="R77" s="148">
        <v>0.4</v>
      </c>
      <c r="S77" s="148">
        <f t="shared" si="34"/>
        <v>156.80000000000001</v>
      </c>
      <c r="T77" s="155" t="s">
        <v>254</v>
      </c>
      <c r="U77" s="146">
        <v>0</v>
      </c>
      <c r="V77" s="145">
        <f t="shared" si="35"/>
        <v>0</v>
      </c>
      <c r="W77" s="198" t="s">
        <v>44</v>
      </c>
      <c r="X77" s="145">
        <f t="shared" si="31"/>
        <v>14781.8</v>
      </c>
      <c r="Y77" s="146">
        <f t="shared" si="32"/>
        <v>5000</v>
      </c>
      <c r="Z77" s="146">
        <v>1</v>
      </c>
      <c r="AA77" s="146">
        <v>160</v>
      </c>
      <c r="AB77" s="144">
        <f>SUM(AA77*Z77)</f>
        <v>160</v>
      </c>
      <c r="AC77" s="150" t="s">
        <v>62</v>
      </c>
      <c r="AD77" s="151">
        <v>1</v>
      </c>
      <c r="AE77" s="151"/>
      <c r="AF77" s="145">
        <f t="shared" si="33"/>
        <v>5161</v>
      </c>
      <c r="AG77" s="181">
        <f t="shared" si="28"/>
        <v>19942.8</v>
      </c>
      <c r="AH77" s="152"/>
      <c r="AI77" s="152"/>
      <c r="AJ77" s="132" t="str">
        <f t="shared" si="36"/>
        <v>610-PR</v>
      </c>
      <c r="AK77" s="275" t="s">
        <v>1011</v>
      </c>
    </row>
    <row r="78" spans="1:38" s="32" customFormat="1" ht="45.75" customHeight="1" x14ac:dyDescent="0.2">
      <c r="A78" s="88" t="s">
        <v>229</v>
      </c>
      <c r="B78" s="88"/>
      <c r="C78" s="49" t="s">
        <v>230</v>
      </c>
      <c r="D78" s="135" t="s">
        <v>38</v>
      </c>
      <c r="E78" s="135" t="s">
        <v>63</v>
      </c>
      <c r="F78" s="188" t="s">
        <v>180</v>
      </c>
      <c r="G78" s="143" t="s">
        <v>252</v>
      </c>
      <c r="H78" s="188" t="s">
        <v>253</v>
      </c>
      <c r="I78" s="136">
        <v>45</v>
      </c>
      <c r="J78" s="40" t="s">
        <v>58</v>
      </c>
      <c r="K78" s="41">
        <v>585</v>
      </c>
      <c r="L78" s="144">
        <v>26</v>
      </c>
      <c r="M78" s="144">
        <v>0</v>
      </c>
      <c r="N78" s="144">
        <f t="shared" si="29"/>
        <v>26</v>
      </c>
      <c r="O78" s="145">
        <f t="shared" si="30"/>
        <v>15210</v>
      </c>
      <c r="P78" s="146">
        <v>28</v>
      </c>
      <c r="Q78" s="146">
        <v>88</v>
      </c>
      <c r="R78" s="148">
        <v>0.4</v>
      </c>
      <c r="S78" s="148">
        <f t="shared" si="34"/>
        <v>985.60000000000014</v>
      </c>
      <c r="T78" s="155" t="s">
        <v>258</v>
      </c>
      <c r="U78" s="146">
        <v>0</v>
      </c>
      <c r="V78" s="145">
        <f t="shared" si="35"/>
        <v>0</v>
      </c>
      <c r="W78" s="198" t="s">
        <v>44</v>
      </c>
      <c r="X78" s="145">
        <f t="shared" si="31"/>
        <v>16195.6</v>
      </c>
      <c r="Y78" s="146">
        <f t="shared" si="32"/>
        <v>5200</v>
      </c>
      <c r="Z78" s="146">
        <v>1</v>
      </c>
      <c r="AA78" s="146">
        <v>410</v>
      </c>
      <c r="AB78" s="144">
        <f>SUM(AA78*Z78)</f>
        <v>410</v>
      </c>
      <c r="AC78" s="150" t="s">
        <v>259</v>
      </c>
      <c r="AD78" s="151">
        <v>0</v>
      </c>
      <c r="AE78" s="151"/>
      <c r="AF78" s="145">
        <f t="shared" si="33"/>
        <v>5610</v>
      </c>
      <c r="AG78" s="181">
        <f t="shared" si="28"/>
        <v>21805.599999999999</v>
      </c>
      <c r="AH78" s="152"/>
      <c r="AI78" s="152"/>
      <c r="AJ78" s="66" t="str">
        <f t="shared" si="36"/>
        <v>610-PR</v>
      </c>
      <c r="AK78" s="36" t="s">
        <v>1012</v>
      </c>
    </row>
    <row r="79" spans="1:38" s="32" customFormat="1" ht="58" customHeight="1" x14ac:dyDescent="0.2">
      <c r="A79" s="88" t="s">
        <v>229</v>
      </c>
      <c r="B79" s="88"/>
      <c r="C79" s="49" t="s">
        <v>230</v>
      </c>
      <c r="D79" s="135" t="s">
        <v>38</v>
      </c>
      <c r="E79" s="135" t="s">
        <v>39</v>
      </c>
      <c r="F79" s="143" t="s">
        <v>260</v>
      </c>
      <c r="G79" s="189" t="s">
        <v>115</v>
      </c>
      <c r="H79" s="189" t="s">
        <v>261</v>
      </c>
      <c r="I79" s="136">
        <v>45</v>
      </c>
      <c r="J79" s="40" t="s">
        <v>262</v>
      </c>
      <c r="K79" s="41">
        <v>585</v>
      </c>
      <c r="L79" s="144">
        <v>17</v>
      </c>
      <c r="M79" s="144">
        <v>0</v>
      </c>
      <c r="N79" s="144">
        <f t="shared" si="29"/>
        <v>17</v>
      </c>
      <c r="O79" s="145">
        <f t="shared" si="30"/>
        <v>9945</v>
      </c>
      <c r="P79" s="146">
        <v>14</v>
      </c>
      <c r="Q79" s="146">
        <v>236</v>
      </c>
      <c r="R79" s="148">
        <v>0.4</v>
      </c>
      <c r="S79" s="148">
        <f t="shared" si="34"/>
        <v>1321.6000000000001</v>
      </c>
      <c r="T79" s="155" t="s">
        <v>263</v>
      </c>
      <c r="U79" s="146">
        <v>0</v>
      </c>
      <c r="V79" s="145">
        <f t="shared" si="35"/>
        <v>0</v>
      </c>
      <c r="W79" s="198" t="s">
        <v>44</v>
      </c>
      <c r="X79" s="145">
        <f t="shared" si="31"/>
        <v>11266.6</v>
      </c>
      <c r="Y79" s="145">
        <f t="shared" si="32"/>
        <v>3400</v>
      </c>
      <c r="Z79" s="145">
        <v>1</v>
      </c>
      <c r="AA79" s="145">
        <v>660</v>
      </c>
      <c r="AB79" s="144">
        <f>SUM(Z79*AA79)</f>
        <v>660</v>
      </c>
      <c r="AC79" s="150" t="s">
        <v>264</v>
      </c>
      <c r="AD79" s="151">
        <v>0</v>
      </c>
      <c r="AE79" s="151"/>
      <c r="AF79" s="145">
        <f t="shared" si="33"/>
        <v>4060</v>
      </c>
      <c r="AG79" s="137">
        <f t="shared" si="28"/>
        <v>15326.6</v>
      </c>
      <c r="AH79" s="208"/>
      <c r="AI79" s="208"/>
      <c r="AJ79" s="66" t="str">
        <f t="shared" si="36"/>
        <v>610-PR</v>
      </c>
      <c r="AK79" s="39" t="s">
        <v>265</v>
      </c>
    </row>
    <row r="80" spans="1:38" s="32" customFormat="1" ht="100" customHeight="1" x14ac:dyDescent="0.2">
      <c r="A80" s="88" t="s">
        <v>229</v>
      </c>
      <c r="B80" s="88"/>
      <c r="C80" s="49" t="s">
        <v>230</v>
      </c>
      <c r="D80" s="88" t="s">
        <v>38</v>
      </c>
      <c r="E80" s="88" t="s">
        <v>39</v>
      </c>
      <c r="F80" s="188" t="s">
        <v>40</v>
      </c>
      <c r="G80" s="189" t="s">
        <v>266</v>
      </c>
      <c r="H80" s="189" t="s">
        <v>267</v>
      </c>
      <c r="I80" s="209">
        <v>45</v>
      </c>
      <c r="J80" s="88" t="s">
        <v>262</v>
      </c>
      <c r="K80" s="210">
        <v>585</v>
      </c>
      <c r="L80" s="210">
        <v>0</v>
      </c>
      <c r="M80" s="210">
        <v>20</v>
      </c>
      <c r="N80" s="210">
        <f t="shared" si="29"/>
        <v>20</v>
      </c>
      <c r="O80" s="210">
        <f t="shared" si="30"/>
        <v>11700</v>
      </c>
      <c r="P80" s="210">
        <v>14</v>
      </c>
      <c r="Q80" s="211">
        <v>88</v>
      </c>
      <c r="R80" s="212">
        <v>0.4</v>
      </c>
      <c r="S80" s="148">
        <f t="shared" si="34"/>
        <v>492.80000000000007</v>
      </c>
      <c r="T80" s="149" t="s">
        <v>268</v>
      </c>
      <c r="U80" s="211">
        <v>0</v>
      </c>
      <c r="V80" s="210">
        <f t="shared" si="35"/>
        <v>0</v>
      </c>
      <c r="W80" s="198" t="s">
        <v>44</v>
      </c>
      <c r="X80" s="210">
        <f t="shared" si="31"/>
        <v>12192.8</v>
      </c>
      <c r="Y80" s="210">
        <f t="shared" si="32"/>
        <v>4000</v>
      </c>
      <c r="Z80" s="210">
        <v>14</v>
      </c>
      <c r="AA80" s="210">
        <v>330</v>
      </c>
      <c r="AB80" s="210">
        <f t="shared" ref="AB80:AB123" si="37">SUM(AA80*Z80)</f>
        <v>4620</v>
      </c>
      <c r="AC80" s="33" t="s">
        <v>269</v>
      </c>
      <c r="AD80" s="210">
        <v>0</v>
      </c>
      <c r="AE80" s="213"/>
      <c r="AF80" s="210">
        <f t="shared" si="33"/>
        <v>8620</v>
      </c>
      <c r="AG80" s="181">
        <f t="shared" si="28"/>
        <v>20812.8</v>
      </c>
      <c r="AH80" s="152"/>
      <c r="AI80" s="152"/>
      <c r="AJ80" s="66" t="str">
        <f t="shared" si="36"/>
        <v>610-PR</v>
      </c>
      <c r="AK80" s="131" t="s">
        <v>1023</v>
      </c>
      <c r="AL80"/>
    </row>
    <row r="81" spans="1:37" s="32" customFormat="1" ht="45.75" customHeight="1" x14ac:dyDescent="0.2">
      <c r="A81" s="73" t="s">
        <v>229</v>
      </c>
      <c r="B81" s="73"/>
      <c r="C81" s="45" t="s">
        <v>230</v>
      </c>
      <c r="D81" s="73" t="s">
        <v>38</v>
      </c>
      <c r="E81" s="73" t="s">
        <v>39</v>
      </c>
      <c r="F81" s="191" t="s">
        <v>271</v>
      </c>
      <c r="G81" s="199" t="s">
        <v>241</v>
      </c>
      <c r="H81" s="199" t="s">
        <v>242</v>
      </c>
      <c r="I81" s="200">
        <v>45</v>
      </c>
      <c r="J81" s="73" t="s">
        <v>58</v>
      </c>
      <c r="K81" s="201">
        <v>585</v>
      </c>
      <c r="L81" s="201">
        <v>0</v>
      </c>
      <c r="M81" s="201">
        <v>0</v>
      </c>
      <c r="N81" s="201">
        <f t="shared" si="29"/>
        <v>0</v>
      </c>
      <c r="O81" s="201">
        <f t="shared" si="30"/>
        <v>0</v>
      </c>
      <c r="P81" s="201">
        <v>0</v>
      </c>
      <c r="Q81" s="202">
        <v>88</v>
      </c>
      <c r="R81" s="203">
        <v>0.4</v>
      </c>
      <c r="S81" s="168">
        <f t="shared" si="34"/>
        <v>0</v>
      </c>
      <c r="T81" s="169" t="s">
        <v>272</v>
      </c>
      <c r="U81" s="202">
        <v>0</v>
      </c>
      <c r="V81" s="201">
        <f t="shared" si="35"/>
        <v>0</v>
      </c>
      <c r="W81" s="195" t="s">
        <v>44</v>
      </c>
      <c r="X81" s="201">
        <f t="shared" si="31"/>
        <v>0</v>
      </c>
      <c r="Y81" s="201">
        <f t="shared" si="32"/>
        <v>0</v>
      </c>
      <c r="Z81" s="201">
        <v>0</v>
      </c>
      <c r="AA81" s="201">
        <v>420</v>
      </c>
      <c r="AB81" s="201">
        <f t="shared" si="37"/>
        <v>0</v>
      </c>
      <c r="AC81" s="214" t="s">
        <v>273</v>
      </c>
      <c r="AD81" s="201">
        <v>0</v>
      </c>
      <c r="AE81" s="206"/>
      <c r="AF81" s="201">
        <f t="shared" si="33"/>
        <v>0</v>
      </c>
      <c r="AG81" s="170">
        <f t="shared" si="28"/>
        <v>0</v>
      </c>
      <c r="AH81" s="175"/>
      <c r="AI81" s="175"/>
      <c r="AJ81" s="71" t="str">
        <f t="shared" si="36"/>
        <v>610-PR</v>
      </c>
      <c r="AK81" s="276" t="s">
        <v>274</v>
      </c>
    </row>
    <row r="82" spans="1:37" s="32" customFormat="1" ht="35.25" customHeight="1" x14ac:dyDescent="0.2">
      <c r="A82" s="40" t="s">
        <v>275</v>
      </c>
      <c r="B82" s="40"/>
      <c r="C82" s="49" t="s">
        <v>276</v>
      </c>
      <c r="D82" s="135" t="s">
        <v>114</v>
      </c>
      <c r="E82" s="135" t="s">
        <v>154</v>
      </c>
      <c r="F82" s="143" t="s">
        <v>277</v>
      </c>
      <c r="G82" s="143" t="s">
        <v>278</v>
      </c>
      <c r="H82" s="143" t="s">
        <v>119</v>
      </c>
      <c r="I82" s="136">
        <v>42</v>
      </c>
      <c r="J82" s="40" t="s">
        <v>58</v>
      </c>
      <c r="K82" s="41">
        <v>585</v>
      </c>
      <c r="L82" s="144">
        <v>19</v>
      </c>
      <c r="M82" s="144">
        <v>0</v>
      </c>
      <c r="N82" s="144">
        <f t="shared" si="29"/>
        <v>19</v>
      </c>
      <c r="O82" s="145">
        <f t="shared" si="30"/>
        <v>11115</v>
      </c>
      <c r="P82" s="146">
        <v>28</v>
      </c>
      <c r="Q82" s="146">
        <v>36</v>
      </c>
      <c r="R82" s="148">
        <v>0.4</v>
      </c>
      <c r="S82" s="148">
        <f t="shared" si="34"/>
        <v>403.2</v>
      </c>
      <c r="T82" s="149" t="s">
        <v>279</v>
      </c>
      <c r="U82" s="146">
        <v>0</v>
      </c>
      <c r="V82" s="145">
        <f t="shared" si="35"/>
        <v>0</v>
      </c>
      <c r="W82" s="139" t="s">
        <v>44</v>
      </c>
      <c r="X82" s="145">
        <f t="shared" si="31"/>
        <v>11518.2</v>
      </c>
      <c r="Y82" s="146">
        <f t="shared" si="32"/>
        <v>3800</v>
      </c>
      <c r="Z82" s="146">
        <v>1</v>
      </c>
      <c r="AA82" s="146">
        <v>210</v>
      </c>
      <c r="AB82" s="144">
        <f t="shared" si="37"/>
        <v>210</v>
      </c>
      <c r="AC82" s="150" t="s">
        <v>280</v>
      </c>
      <c r="AD82" s="151">
        <v>0</v>
      </c>
      <c r="AE82" s="151"/>
      <c r="AF82" s="145">
        <f t="shared" si="33"/>
        <v>4010</v>
      </c>
      <c r="AG82" s="145">
        <f t="shared" si="28"/>
        <v>15528.2</v>
      </c>
      <c r="AH82" s="152">
        <f>SUM(N82:N93)</f>
        <v>231</v>
      </c>
      <c r="AI82" s="152">
        <f>SUM(AG82:AG93)</f>
        <v>188513.59999999998</v>
      </c>
      <c r="AJ82" s="35" t="str">
        <f t="shared" si="36"/>
        <v>611-PR</v>
      </c>
      <c r="AK82" s="36"/>
    </row>
    <row r="83" spans="1:37" s="32" customFormat="1" ht="60" customHeight="1" x14ac:dyDescent="0.2">
      <c r="A83" s="40" t="s">
        <v>275</v>
      </c>
      <c r="B83" s="40"/>
      <c r="C83" s="49" t="s">
        <v>276</v>
      </c>
      <c r="D83" s="135" t="s">
        <v>114</v>
      </c>
      <c r="E83" s="135" t="s">
        <v>154</v>
      </c>
      <c r="F83" s="143" t="s">
        <v>281</v>
      </c>
      <c r="G83" s="143" t="s">
        <v>282</v>
      </c>
      <c r="H83" s="143" t="s">
        <v>283</v>
      </c>
      <c r="I83" s="136">
        <v>42</v>
      </c>
      <c r="J83" s="40" t="s">
        <v>58</v>
      </c>
      <c r="K83" s="41">
        <v>585</v>
      </c>
      <c r="L83" s="144">
        <v>9</v>
      </c>
      <c r="M83" s="144">
        <v>0</v>
      </c>
      <c r="N83" s="144">
        <f t="shared" si="29"/>
        <v>9</v>
      </c>
      <c r="O83" s="145">
        <f t="shared" si="30"/>
        <v>5265</v>
      </c>
      <c r="P83" s="146">
        <v>14</v>
      </c>
      <c r="Q83" s="146">
        <v>55</v>
      </c>
      <c r="R83" s="148">
        <v>0.4</v>
      </c>
      <c r="S83" s="148">
        <f t="shared" si="34"/>
        <v>308</v>
      </c>
      <c r="T83" s="155" t="s">
        <v>284</v>
      </c>
      <c r="U83" s="146">
        <v>0</v>
      </c>
      <c r="V83" s="145">
        <f t="shared" si="35"/>
        <v>0</v>
      </c>
      <c r="W83" s="139" t="s">
        <v>44</v>
      </c>
      <c r="X83" s="145">
        <f t="shared" si="31"/>
        <v>5573</v>
      </c>
      <c r="Y83" s="146">
        <f t="shared" si="32"/>
        <v>1800</v>
      </c>
      <c r="Z83" s="146">
        <v>1</v>
      </c>
      <c r="AA83" s="146">
        <v>176</v>
      </c>
      <c r="AB83" s="144">
        <f t="shared" si="37"/>
        <v>176</v>
      </c>
      <c r="AC83" s="136" t="s">
        <v>285</v>
      </c>
      <c r="AD83" s="151">
        <v>0</v>
      </c>
      <c r="AE83" s="151"/>
      <c r="AF83" s="145">
        <f t="shared" si="33"/>
        <v>1976</v>
      </c>
      <c r="AG83" s="145">
        <f t="shared" si="28"/>
        <v>7549</v>
      </c>
      <c r="AH83" s="152"/>
      <c r="AI83" s="152"/>
      <c r="AJ83" s="35" t="str">
        <f t="shared" si="36"/>
        <v>611-PR</v>
      </c>
      <c r="AK83" s="39" t="s">
        <v>286</v>
      </c>
    </row>
    <row r="84" spans="1:37" s="32" customFormat="1" ht="45" customHeight="1" x14ac:dyDescent="0.2">
      <c r="A84" s="40" t="s">
        <v>275</v>
      </c>
      <c r="B84" s="40"/>
      <c r="C84" s="49" t="s">
        <v>276</v>
      </c>
      <c r="D84" s="135" t="s">
        <v>114</v>
      </c>
      <c r="E84" s="135" t="s">
        <v>154</v>
      </c>
      <c r="F84" s="143" t="s">
        <v>287</v>
      </c>
      <c r="G84" s="143" t="s">
        <v>288</v>
      </c>
      <c r="H84" s="143" t="s">
        <v>125</v>
      </c>
      <c r="I84" s="136">
        <v>42</v>
      </c>
      <c r="J84" s="40" t="s">
        <v>58</v>
      </c>
      <c r="K84" s="41">
        <v>585</v>
      </c>
      <c r="L84" s="144">
        <v>0</v>
      </c>
      <c r="M84" s="144">
        <v>14</v>
      </c>
      <c r="N84" s="144">
        <f t="shared" si="29"/>
        <v>14</v>
      </c>
      <c r="O84" s="145">
        <f t="shared" si="30"/>
        <v>8190</v>
      </c>
      <c r="P84" s="146">
        <v>28</v>
      </c>
      <c r="Q84" s="146">
        <v>23</v>
      </c>
      <c r="R84" s="148">
        <v>0.4</v>
      </c>
      <c r="S84" s="148">
        <f t="shared" si="34"/>
        <v>257.60000000000002</v>
      </c>
      <c r="T84" s="149" t="s">
        <v>289</v>
      </c>
      <c r="U84" s="146">
        <v>0</v>
      </c>
      <c r="V84" s="145">
        <f t="shared" si="35"/>
        <v>0</v>
      </c>
      <c r="W84" s="139" t="s">
        <v>44</v>
      </c>
      <c r="X84" s="145">
        <f t="shared" si="31"/>
        <v>8447.6</v>
      </c>
      <c r="Y84" s="146">
        <f t="shared" si="32"/>
        <v>2800</v>
      </c>
      <c r="Z84" s="146">
        <v>1</v>
      </c>
      <c r="AA84" s="146">
        <v>187</v>
      </c>
      <c r="AB84" s="144">
        <f t="shared" si="37"/>
        <v>187</v>
      </c>
      <c r="AC84" s="150" t="s">
        <v>290</v>
      </c>
      <c r="AD84" s="151">
        <v>0</v>
      </c>
      <c r="AE84" s="151"/>
      <c r="AF84" s="145">
        <f t="shared" si="33"/>
        <v>2987</v>
      </c>
      <c r="AG84" s="145">
        <f t="shared" si="28"/>
        <v>11434.6</v>
      </c>
      <c r="AH84" s="152"/>
      <c r="AI84" s="152"/>
      <c r="AJ84" s="35" t="str">
        <f t="shared" si="36"/>
        <v>611-PR</v>
      </c>
      <c r="AK84" s="36"/>
    </row>
    <row r="85" spans="1:37" s="32" customFormat="1" ht="33.75" customHeight="1" x14ac:dyDescent="0.2">
      <c r="A85" s="40" t="s">
        <v>275</v>
      </c>
      <c r="B85" s="40"/>
      <c r="C85" s="49" t="s">
        <v>276</v>
      </c>
      <c r="D85" s="135" t="s">
        <v>114</v>
      </c>
      <c r="E85" s="135" t="s">
        <v>154</v>
      </c>
      <c r="F85" s="143" t="s">
        <v>291</v>
      </c>
      <c r="G85" s="143" t="s">
        <v>292</v>
      </c>
      <c r="H85" s="143" t="s">
        <v>293</v>
      </c>
      <c r="I85" s="136">
        <v>42</v>
      </c>
      <c r="J85" s="40" t="s">
        <v>58</v>
      </c>
      <c r="K85" s="41">
        <v>585</v>
      </c>
      <c r="L85" s="144">
        <v>0</v>
      </c>
      <c r="M85" s="144">
        <v>13</v>
      </c>
      <c r="N85" s="144">
        <f t="shared" si="29"/>
        <v>13</v>
      </c>
      <c r="O85" s="145">
        <f t="shared" si="30"/>
        <v>7605</v>
      </c>
      <c r="P85" s="146">
        <v>28</v>
      </c>
      <c r="Q85" s="146">
        <v>20</v>
      </c>
      <c r="R85" s="148">
        <v>0.4</v>
      </c>
      <c r="S85" s="148">
        <f t="shared" si="34"/>
        <v>224</v>
      </c>
      <c r="T85" s="149" t="s">
        <v>294</v>
      </c>
      <c r="U85" s="146">
        <v>0</v>
      </c>
      <c r="V85" s="145">
        <f t="shared" si="35"/>
        <v>0</v>
      </c>
      <c r="W85" s="139" t="s">
        <v>44</v>
      </c>
      <c r="X85" s="145">
        <f t="shared" si="31"/>
        <v>7829</v>
      </c>
      <c r="Y85" s="146">
        <f t="shared" si="32"/>
        <v>2600</v>
      </c>
      <c r="Z85" s="146">
        <v>1</v>
      </c>
      <c r="AA85" s="146">
        <v>165</v>
      </c>
      <c r="AB85" s="144">
        <f t="shared" si="37"/>
        <v>165</v>
      </c>
      <c r="AC85" s="150" t="s">
        <v>295</v>
      </c>
      <c r="AD85" s="151">
        <v>0</v>
      </c>
      <c r="AE85" s="151"/>
      <c r="AF85" s="145">
        <f t="shared" si="33"/>
        <v>2765</v>
      </c>
      <c r="AG85" s="145">
        <f t="shared" si="28"/>
        <v>10594</v>
      </c>
      <c r="AH85" s="208"/>
      <c r="AI85" s="215"/>
      <c r="AJ85" s="35" t="str">
        <f t="shared" si="36"/>
        <v>611-PR</v>
      </c>
      <c r="AK85" s="36"/>
    </row>
    <row r="86" spans="1:37" s="32" customFormat="1" ht="33.75" customHeight="1" x14ac:dyDescent="0.2">
      <c r="A86" s="40" t="s">
        <v>275</v>
      </c>
      <c r="B86" s="40"/>
      <c r="C86" s="49" t="s">
        <v>276</v>
      </c>
      <c r="D86" s="135" t="s">
        <v>114</v>
      </c>
      <c r="E86" s="135" t="s">
        <v>154</v>
      </c>
      <c r="F86" s="143" t="s">
        <v>291</v>
      </c>
      <c r="G86" s="143" t="s">
        <v>296</v>
      </c>
      <c r="H86" s="143" t="s">
        <v>297</v>
      </c>
      <c r="I86" s="136">
        <v>42</v>
      </c>
      <c r="J86" s="40" t="s">
        <v>58</v>
      </c>
      <c r="K86" s="41">
        <v>585</v>
      </c>
      <c r="L86" s="144">
        <v>0</v>
      </c>
      <c r="M86" s="144">
        <v>23</v>
      </c>
      <c r="N86" s="144">
        <f t="shared" si="29"/>
        <v>23</v>
      </c>
      <c r="O86" s="145">
        <f t="shared" si="30"/>
        <v>13455</v>
      </c>
      <c r="P86" s="146">
        <v>28</v>
      </c>
      <c r="Q86" s="146">
        <v>20</v>
      </c>
      <c r="R86" s="148">
        <v>0.4</v>
      </c>
      <c r="S86" s="148">
        <f t="shared" si="34"/>
        <v>224</v>
      </c>
      <c r="T86" s="149" t="s">
        <v>298</v>
      </c>
      <c r="U86" s="146">
        <v>0</v>
      </c>
      <c r="V86" s="145">
        <f t="shared" si="35"/>
        <v>0</v>
      </c>
      <c r="W86" s="139" t="s">
        <v>44</v>
      </c>
      <c r="X86" s="145">
        <f t="shared" si="31"/>
        <v>13679</v>
      </c>
      <c r="Y86" s="146">
        <f t="shared" si="32"/>
        <v>4600</v>
      </c>
      <c r="Z86" s="146">
        <v>1</v>
      </c>
      <c r="AA86" s="146">
        <v>165</v>
      </c>
      <c r="AB86" s="144">
        <f t="shared" si="37"/>
        <v>165</v>
      </c>
      <c r="AC86" s="150" t="s">
        <v>299</v>
      </c>
      <c r="AD86" s="151">
        <v>0</v>
      </c>
      <c r="AE86" s="151"/>
      <c r="AF86" s="145">
        <f t="shared" si="33"/>
        <v>4765</v>
      </c>
      <c r="AG86" s="145">
        <f t="shared" si="28"/>
        <v>18444</v>
      </c>
      <c r="AH86" s="152"/>
      <c r="AI86" s="152"/>
      <c r="AJ86" s="35" t="str">
        <f t="shared" si="36"/>
        <v>611-PR</v>
      </c>
      <c r="AK86" s="89" t="s">
        <v>989</v>
      </c>
    </row>
    <row r="87" spans="1:37" s="32" customFormat="1" ht="25.5" customHeight="1" x14ac:dyDescent="0.2">
      <c r="A87" s="40" t="s">
        <v>275</v>
      </c>
      <c r="B87" s="40"/>
      <c r="C87" s="49" t="s">
        <v>276</v>
      </c>
      <c r="D87" s="135" t="s">
        <v>114</v>
      </c>
      <c r="E87" s="135" t="s">
        <v>154</v>
      </c>
      <c r="F87" s="143" t="s">
        <v>291</v>
      </c>
      <c r="G87" s="143" t="s">
        <v>300</v>
      </c>
      <c r="H87" s="143" t="s">
        <v>147</v>
      </c>
      <c r="I87" s="136">
        <v>42</v>
      </c>
      <c r="J87" s="40" t="s">
        <v>58</v>
      </c>
      <c r="K87" s="41">
        <v>585</v>
      </c>
      <c r="L87" s="144">
        <v>0</v>
      </c>
      <c r="M87" s="144">
        <v>19</v>
      </c>
      <c r="N87" s="144">
        <f t="shared" si="29"/>
        <v>19</v>
      </c>
      <c r="O87" s="145">
        <f t="shared" si="30"/>
        <v>11115</v>
      </c>
      <c r="P87" s="146">
        <v>28</v>
      </c>
      <c r="Q87" s="146">
        <v>20</v>
      </c>
      <c r="R87" s="148">
        <v>0.4</v>
      </c>
      <c r="S87" s="148">
        <f t="shared" si="34"/>
        <v>224</v>
      </c>
      <c r="T87" s="149" t="s">
        <v>301</v>
      </c>
      <c r="U87" s="146">
        <v>0</v>
      </c>
      <c r="V87" s="145">
        <f t="shared" si="35"/>
        <v>0</v>
      </c>
      <c r="W87" s="139" t="s">
        <v>44</v>
      </c>
      <c r="X87" s="145">
        <f t="shared" si="31"/>
        <v>11339</v>
      </c>
      <c r="Y87" s="146">
        <f t="shared" si="32"/>
        <v>3800</v>
      </c>
      <c r="Z87" s="146">
        <v>1</v>
      </c>
      <c r="AA87" s="146">
        <v>165</v>
      </c>
      <c r="AB87" s="144">
        <f t="shared" si="37"/>
        <v>165</v>
      </c>
      <c r="AC87" s="150" t="s">
        <v>302</v>
      </c>
      <c r="AD87" s="151">
        <v>0</v>
      </c>
      <c r="AE87" s="151"/>
      <c r="AF87" s="145">
        <f t="shared" si="33"/>
        <v>3965</v>
      </c>
      <c r="AG87" s="145">
        <f t="shared" si="28"/>
        <v>15304</v>
      </c>
      <c r="AH87" s="152"/>
      <c r="AI87" s="152"/>
      <c r="AJ87" s="35" t="str">
        <f t="shared" si="36"/>
        <v>611-PR</v>
      </c>
      <c r="AK87" s="36"/>
    </row>
    <row r="88" spans="1:37" s="32" customFormat="1" ht="41.25" customHeight="1" x14ac:dyDescent="0.2">
      <c r="A88" s="40" t="s">
        <v>275</v>
      </c>
      <c r="B88" s="40"/>
      <c r="C88" s="49" t="s">
        <v>276</v>
      </c>
      <c r="D88" s="135" t="s">
        <v>114</v>
      </c>
      <c r="E88" s="135" t="s">
        <v>158</v>
      </c>
      <c r="F88" s="143" t="s">
        <v>303</v>
      </c>
      <c r="G88" s="143" t="s">
        <v>304</v>
      </c>
      <c r="H88" s="143" t="s">
        <v>119</v>
      </c>
      <c r="I88" s="136">
        <v>42</v>
      </c>
      <c r="J88" s="40" t="s">
        <v>58</v>
      </c>
      <c r="K88" s="41">
        <v>585</v>
      </c>
      <c r="L88" s="144">
        <v>23</v>
      </c>
      <c r="M88" s="144">
        <v>0</v>
      </c>
      <c r="N88" s="144">
        <f t="shared" si="29"/>
        <v>23</v>
      </c>
      <c r="O88" s="145">
        <f t="shared" si="30"/>
        <v>13455</v>
      </c>
      <c r="P88" s="146">
        <v>28</v>
      </c>
      <c r="Q88" s="146">
        <v>53</v>
      </c>
      <c r="R88" s="148">
        <v>0.4</v>
      </c>
      <c r="S88" s="148">
        <f t="shared" si="34"/>
        <v>593.60000000000014</v>
      </c>
      <c r="T88" s="149" t="s">
        <v>305</v>
      </c>
      <c r="U88" s="146">
        <v>0</v>
      </c>
      <c r="V88" s="145">
        <f t="shared" si="35"/>
        <v>0</v>
      </c>
      <c r="W88" s="139" t="s">
        <v>44</v>
      </c>
      <c r="X88" s="145">
        <f t="shared" si="31"/>
        <v>14048.6</v>
      </c>
      <c r="Y88" s="146">
        <f t="shared" si="32"/>
        <v>4600</v>
      </c>
      <c r="Z88" s="146">
        <v>1</v>
      </c>
      <c r="AA88" s="146">
        <v>225</v>
      </c>
      <c r="AB88" s="144">
        <f t="shared" si="37"/>
        <v>225</v>
      </c>
      <c r="AC88" s="150" t="s">
        <v>306</v>
      </c>
      <c r="AD88" s="151">
        <v>0</v>
      </c>
      <c r="AE88" s="151"/>
      <c r="AF88" s="145">
        <f t="shared" si="33"/>
        <v>4825</v>
      </c>
      <c r="AG88" s="145">
        <f t="shared" si="28"/>
        <v>18873.599999999999</v>
      </c>
      <c r="AH88" s="152"/>
      <c r="AI88" s="152"/>
      <c r="AJ88" s="35" t="str">
        <f t="shared" si="36"/>
        <v>611-PR</v>
      </c>
      <c r="AK88" s="36"/>
    </row>
    <row r="89" spans="1:37" s="32" customFormat="1" ht="31.5" customHeight="1" x14ac:dyDescent="0.2">
      <c r="A89" s="40" t="s">
        <v>275</v>
      </c>
      <c r="B89" s="40"/>
      <c r="C89" s="49" t="s">
        <v>276</v>
      </c>
      <c r="D89" s="135" t="s">
        <v>114</v>
      </c>
      <c r="E89" s="135" t="s">
        <v>158</v>
      </c>
      <c r="F89" s="143" t="s">
        <v>307</v>
      </c>
      <c r="G89" s="143" t="s">
        <v>308</v>
      </c>
      <c r="H89" s="143" t="s">
        <v>119</v>
      </c>
      <c r="I89" s="136">
        <v>42</v>
      </c>
      <c r="J89" s="40" t="s">
        <v>58</v>
      </c>
      <c r="K89" s="41">
        <v>585</v>
      </c>
      <c r="L89" s="144">
        <v>0</v>
      </c>
      <c r="M89" s="144">
        <v>25</v>
      </c>
      <c r="N89" s="144">
        <f t="shared" si="29"/>
        <v>25</v>
      </c>
      <c r="O89" s="145">
        <f t="shared" si="30"/>
        <v>14625</v>
      </c>
      <c r="P89" s="146">
        <v>28</v>
      </c>
      <c r="Q89" s="146">
        <v>12</v>
      </c>
      <c r="R89" s="148">
        <v>0.4</v>
      </c>
      <c r="S89" s="148">
        <f t="shared" si="34"/>
        <v>134.40000000000003</v>
      </c>
      <c r="T89" s="149" t="s">
        <v>309</v>
      </c>
      <c r="U89" s="146">
        <v>0</v>
      </c>
      <c r="V89" s="145">
        <f t="shared" si="35"/>
        <v>0</v>
      </c>
      <c r="W89" s="139" t="s">
        <v>44</v>
      </c>
      <c r="X89" s="145">
        <f t="shared" si="31"/>
        <v>14759.4</v>
      </c>
      <c r="Y89" s="146">
        <f t="shared" si="32"/>
        <v>5000</v>
      </c>
      <c r="Z89" s="146">
        <v>1</v>
      </c>
      <c r="AA89" s="146">
        <v>205</v>
      </c>
      <c r="AB89" s="144">
        <f t="shared" si="37"/>
        <v>205</v>
      </c>
      <c r="AC89" s="150" t="s">
        <v>310</v>
      </c>
      <c r="AD89" s="151">
        <v>0</v>
      </c>
      <c r="AE89" s="151"/>
      <c r="AF89" s="145">
        <f t="shared" si="33"/>
        <v>5205</v>
      </c>
      <c r="AG89" s="145">
        <f t="shared" si="28"/>
        <v>19964.400000000001</v>
      </c>
      <c r="AH89" s="152"/>
      <c r="AI89" s="152"/>
      <c r="AJ89" s="35" t="str">
        <f t="shared" si="36"/>
        <v>611-PR</v>
      </c>
      <c r="AK89" s="36"/>
    </row>
    <row r="90" spans="1:37" s="32" customFormat="1" ht="31.5" customHeight="1" x14ac:dyDescent="0.2">
      <c r="A90" s="40" t="s">
        <v>275</v>
      </c>
      <c r="B90" s="40"/>
      <c r="C90" s="49" t="s">
        <v>276</v>
      </c>
      <c r="D90" s="135" t="s">
        <v>114</v>
      </c>
      <c r="E90" s="135" t="s">
        <v>158</v>
      </c>
      <c r="F90" s="143" t="s">
        <v>311</v>
      </c>
      <c r="G90" s="143" t="s">
        <v>312</v>
      </c>
      <c r="H90" s="143" t="s">
        <v>119</v>
      </c>
      <c r="I90" s="136">
        <v>42</v>
      </c>
      <c r="J90" s="40" t="s">
        <v>58</v>
      </c>
      <c r="K90" s="41">
        <v>585</v>
      </c>
      <c r="L90" s="144">
        <v>0</v>
      </c>
      <c r="M90" s="144">
        <v>22</v>
      </c>
      <c r="N90" s="144">
        <f t="shared" si="29"/>
        <v>22</v>
      </c>
      <c r="O90" s="145">
        <f t="shared" si="30"/>
        <v>12870</v>
      </c>
      <c r="P90" s="146">
        <v>28</v>
      </c>
      <c r="Q90" s="146">
        <v>35</v>
      </c>
      <c r="R90" s="148">
        <v>0.4</v>
      </c>
      <c r="S90" s="148">
        <f t="shared" si="34"/>
        <v>392</v>
      </c>
      <c r="T90" s="149" t="s">
        <v>309</v>
      </c>
      <c r="U90" s="146">
        <v>0</v>
      </c>
      <c r="V90" s="145">
        <f t="shared" si="35"/>
        <v>0</v>
      </c>
      <c r="W90" s="139" t="s">
        <v>44</v>
      </c>
      <c r="X90" s="145">
        <f t="shared" si="31"/>
        <v>13262</v>
      </c>
      <c r="Y90" s="146">
        <f t="shared" si="32"/>
        <v>4400</v>
      </c>
      <c r="Z90" s="146">
        <v>1</v>
      </c>
      <c r="AA90" s="146">
        <v>310</v>
      </c>
      <c r="AB90" s="144">
        <f t="shared" si="37"/>
        <v>310</v>
      </c>
      <c r="AC90" s="150" t="s">
        <v>310</v>
      </c>
      <c r="AD90" s="151">
        <v>0</v>
      </c>
      <c r="AE90" s="151"/>
      <c r="AF90" s="145">
        <f t="shared" si="33"/>
        <v>4710</v>
      </c>
      <c r="AG90" s="145">
        <f t="shared" si="28"/>
        <v>17972</v>
      </c>
      <c r="AH90" s="152"/>
      <c r="AI90" s="152"/>
      <c r="AJ90" s="52" t="str">
        <f t="shared" si="36"/>
        <v>611-PR</v>
      </c>
      <c r="AK90" s="86" t="s">
        <v>313</v>
      </c>
    </row>
    <row r="91" spans="1:37" s="32" customFormat="1" ht="33.75" customHeight="1" x14ac:dyDescent="0.2">
      <c r="A91" s="40" t="s">
        <v>275</v>
      </c>
      <c r="B91" s="40"/>
      <c r="C91" s="49" t="s">
        <v>276</v>
      </c>
      <c r="D91" s="135" t="s">
        <v>114</v>
      </c>
      <c r="E91" s="135" t="s">
        <v>158</v>
      </c>
      <c r="F91" s="143" t="s">
        <v>307</v>
      </c>
      <c r="G91" s="143" t="s">
        <v>308</v>
      </c>
      <c r="H91" s="143" t="s">
        <v>119</v>
      </c>
      <c r="I91" s="136">
        <v>42</v>
      </c>
      <c r="J91" s="40" t="s">
        <v>58</v>
      </c>
      <c r="K91" s="41">
        <v>585</v>
      </c>
      <c r="L91" s="144">
        <v>18</v>
      </c>
      <c r="M91" s="144">
        <v>0</v>
      </c>
      <c r="N91" s="144">
        <f t="shared" si="29"/>
        <v>18</v>
      </c>
      <c r="O91" s="145">
        <f t="shared" si="30"/>
        <v>10530</v>
      </c>
      <c r="P91" s="146">
        <v>28</v>
      </c>
      <c r="Q91" s="146">
        <v>12</v>
      </c>
      <c r="R91" s="148">
        <v>0.4</v>
      </c>
      <c r="S91" s="148">
        <f t="shared" si="34"/>
        <v>134.40000000000003</v>
      </c>
      <c r="T91" s="149" t="s">
        <v>309</v>
      </c>
      <c r="U91" s="146">
        <v>0</v>
      </c>
      <c r="V91" s="145">
        <f t="shared" si="35"/>
        <v>0</v>
      </c>
      <c r="W91" s="139" t="s">
        <v>44</v>
      </c>
      <c r="X91" s="145">
        <f t="shared" si="31"/>
        <v>10664.4</v>
      </c>
      <c r="Y91" s="146">
        <f t="shared" si="32"/>
        <v>3600</v>
      </c>
      <c r="Z91" s="146">
        <v>1</v>
      </c>
      <c r="AA91" s="146">
        <v>205</v>
      </c>
      <c r="AB91" s="144">
        <f t="shared" si="37"/>
        <v>205</v>
      </c>
      <c r="AC91" s="150" t="s">
        <v>310</v>
      </c>
      <c r="AD91" s="151">
        <v>0</v>
      </c>
      <c r="AE91" s="151"/>
      <c r="AF91" s="145">
        <f t="shared" si="33"/>
        <v>3805</v>
      </c>
      <c r="AG91" s="145">
        <f t="shared" si="28"/>
        <v>14469.4</v>
      </c>
      <c r="AH91" s="152"/>
      <c r="AI91" s="152"/>
      <c r="AJ91" s="35" t="str">
        <f t="shared" si="36"/>
        <v>611-PR</v>
      </c>
      <c r="AK91" s="36"/>
    </row>
    <row r="92" spans="1:37" s="32" customFormat="1" ht="33.75" customHeight="1" x14ac:dyDescent="0.2">
      <c r="A92" s="40" t="s">
        <v>275</v>
      </c>
      <c r="B92" s="40"/>
      <c r="C92" s="49" t="s">
        <v>276</v>
      </c>
      <c r="D92" s="135" t="s">
        <v>114</v>
      </c>
      <c r="E92" s="135" t="s">
        <v>158</v>
      </c>
      <c r="F92" s="143" t="s">
        <v>314</v>
      </c>
      <c r="G92" s="143" t="s">
        <v>315</v>
      </c>
      <c r="H92" s="143" t="s">
        <v>147</v>
      </c>
      <c r="I92" s="136">
        <v>42</v>
      </c>
      <c r="J92" s="40" t="s">
        <v>58</v>
      </c>
      <c r="K92" s="41">
        <v>585</v>
      </c>
      <c r="L92" s="144">
        <v>0</v>
      </c>
      <c r="M92" s="144">
        <v>25</v>
      </c>
      <c r="N92" s="144">
        <f t="shared" si="29"/>
        <v>25</v>
      </c>
      <c r="O92" s="145">
        <f t="shared" si="30"/>
        <v>14625</v>
      </c>
      <c r="P92" s="146">
        <v>28</v>
      </c>
      <c r="Q92" s="146">
        <v>12</v>
      </c>
      <c r="R92" s="148">
        <v>0.4</v>
      </c>
      <c r="S92" s="148">
        <f t="shared" si="34"/>
        <v>134.40000000000003</v>
      </c>
      <c r="T92" s="149" t="s">
        <v>316</v>
      </c>
      <c r="U92" s="146">
        <v>0</v>
      </c>
      <c r="V92" s="145">
        <f t="shared" si="35"/>
        <v>0</v>
      </c>
      <c r="W92" s="139" t="s">
        <v>44</v>
      </c>
      <c r="X92" s="145">
        <f t="shared" si="31"/>
        <v>14759.4</v>
      </c>
      <c r="Y92" s="146">
        <f t="shared" si="32"/>
        <v>5000</v>
      </c>
      <c r="Z92" s="146">
        <v>1</v>
      </c>
      <c r="AA92" s="146">
        <v>154</v>
      </c>
      <c r="AB92" s="144">
        <f t="shared" si="37"/>
        <v>154</v>
      </c>
      <c r="AC92" s="150" t="s">
        <v>317</v>
      </c>
      <c r="AD92" s="151">
        <v>0</v>
      </c>
      <c r="AE92" s="151"/>
      <c r="AF92" s="145">
        <f t="shared" si="33"/>
        <v>5154</v>
      </c>
      <c r="AG92" s="145">
        <f t="shared" si="28"/>
        <v>19913.400000000001</v>
      </c>
      <c r="AH92" s="152"/>
      <c r="AI92" s="152"/>
      <c r="AJ92" s="35" t="str">
        <f t="shared" si="36"/>
        <v>611-PR</v>
      </c>
      <c r="AK92" s="36"/>
    </row>
    <row r="93" spans="1:37" s="32" customFormat="1" ht="40.5" customHeight="1" x14ac:dyDescent="0.2">
      <c r="A93" s="40" t="s">
        <v>275</v>
      </c>
      <c r="B93" s="40"/>
      <c r="C93" s="49" t="s">
        <v>276</v>
      </c>
      <c r="D93" s="135" t="s">
        <v>114</v>
      </c>
      <c r="E93" s="135" t="s">
        <v>54</v>
      </c>
      <c r="F93" s="143" t="s">
        <v>318</v>
      </c>
      <c r="G93" s="143" t="s">
        <v>319</v>
      </c>
      <c r="H93" s="143" t="s">
        <v>119</v>
      </c>
      <c r="I93" s="136">
        <v>42</v>
      </c>
      <c r="J93" s="40" t="s">
        <v>58</v>
      </c>
      <c r="K93" s="41">
        <v>585</v>
      </c>
      <c r="L93" s="144">
        <v>21</v>
      </c>
      <c r="M93" s="144">
        <v>0</v>
      </c>
      <c r="N93" s="144">
        <f t="shared" si="29"/>
        <v>21</v>
      </c>
      <c r="O93" s="145">
        <f t="shared" si="30"/>
        <v>12285</v>
      </c>
      <c r="P93" s="146">
        <v>28</v>
      </c>
      <c r="Q93" s="146">
        <v>110</v>
      </c>
      <c r="R93" s="148">
        <v>0.4</v>
      </c>
      <c r="S93" s="148">
        <f t="shared" si="34"/>
        <v>1232</v>
      </c>
      <c r="T93" s="155" t="s">
        <v>320</v>
      </c>
      <c r="U93" s="146">
        <v>0</v>
      </c>
      <c r="V93" s="145">
        <f t="shared" si="35"/>
        <v>0</v>
      </c>
      <c r="W93" s="139" t="s">
        <v>44</v>
      </c>
      <c r="X93" s="145">
        <f t="shared" si="31"/>
        <v>13517</v>
      </c>
      <c r="Y93" s="146">
        <f t="shared" si="32"/>
        <v>4200</v>
      </c>
      <c r="Z93" s="146">
        <v>1</v>
      </c>
      <c r="AA93" s="146">
        <v>750</v>
      </c>
      <c r="AB93" s="144">
        <f t="shared" si="37"/>
        <v>750</v>
      </c>
      <c r="AC93" s="136" t="s">
        <v>321</v>
      </c>
      <c r="AD93" s="151">
        <v>0</v>
      </c>
      <c r="AE93" s="151"/>
      <c r="AF93" s="145">
        <f t="shared" si="33"/>
        <v>4950</v>
      </c>
      <c r="AG93" s="145">
        <f t="shared" si="28"/>
        <v>18467</v>
      </c>
      <c r="AH93" s="152"/>
      <c r="AI93" s="152"/>
      <c r="AJ93" s="35" t="str">
        <f t="shared" si="36"/>
        <v>611-PR</v>
      </c>
      <c r="AK93" s="36"/>
    </row>
    <row r="94" spans="1:37" s="32" customFormat="1" ht="36.75" customHeight="1" x14ac:dyDescent="0.2">
      <c r="A94" s="40" t="s">
        <v>322</v>
      </c>
      <c r="B94" s="40" t="s">
        <v>51</v>
      </c>
      <c r="C94" s="49" t="s">
        <v>323</v>
      </c>
      <c r="D94" s="135" t="s">
        <v>38</v>
      </c>
      <c r="E94" s="135" t="s">
        <v>54</v>
      </c>
      <c r="F94" s="143" t="s">
        <v>88</v>
      </c>
      <c r="G94" s="143" t="s">
        <v>324</v>
      </c>
      <c r="H94" s="143" t="s">
        <v>325</v>
      </c>
      <c r="I94" s="136">
        <v>45</v>
      </c>
      <c r="J94" s="40" t="s">
        <v>58</v>
      </c>
      <c r="K94" s="41">
        <v>585</v>
      </c>
      <c r="L94" s="144">
        <v>17</v>
      </c>
      <c r="M94" s="144">
        <v>0</v>
      </c>
      <c r="N94" s="144">
        <f t="shared" si="29"/>
        <v>17</v>
      </c>
      <c r="O94" s="145">
        <f t="shared" si="30"/>
        <v>9945</v>
      </c>
      <c r="P94" s="146">
        <v>28</v>
      </c>
      <c r="Q94" s="146">
        <v>100</v>
      </c>
      <c r="R94" s="148">
        <v>0.4</v>
      </c>
      <c r="S94" s="148">
        <f t="shared" si="34"/>
        <v>1120</v>
      </c>
      <c r="T94" s="138" t="s">
        <v>326</v>
      </c>
      <c r="U94" s="146">
        <v>300</v>
      </c>
      <c r="V94" s="145">
        <f t="shared" si="35"/>
        <v>5100</v>
      </c>
      <c r="W94" s="139" t="s">
        <v>327</v>
      </c>
      <c r="X94" s="145">
        <f t="shared" si="31"/>
        <v>16165</v>
      </c>
      <c r="Y94" s="146">
        <f t="shared" si="32"/>
        <v>3400</v>
      </c>
      <c r="Z94" s="146">
        <v>1</v>
      </c>
      <c r="AA94" s="146">
        <v>503</v>
      </c>
      <c r="AB94" s="144">
        <f t="shared" si="37"/>
        <v>503</v>
      </c>
      <c r="AC94" s="150" t="s">
        <v>328</v>
      </c>
      <c r="AD94" s="151">
        <v>0</v>
      </c>
      <c r="AE94" s="151"/>
      <c r="AF94" s="145">
        <f t="shared" si="33"/>
        <v>3903</v>
      </c>
      <c r="AG94" s="145">
        <f t="shared" si="28"/>
        <v>20068</v>
      </c>
      <c r="AH94" s="152">
        <f>SUM(N94:N94)</f>
        <v>17</v>
      </c>
      <c r="AI94" s="152">
        <f>SUM(AG94:AG94)</f>
        <v>20068</v>
      </c>
      <c r="AJ94" s="66" t="str">
        <f t="shared" si="36"/>
        <v>612-A</v>
      </c>
      <c r="AK94" s="36"/>
    </row>
    <row r="95" spans="1:37" s="32" customFormat="1" ht="38" customHeight="1" x14ac:dyDescent="0.2">
      <c r="A95" s="40" t="s">
        <v>329</v>
      </c>
      <c r="B95" s="40"/>
      <c r="C95" s="49" t="s">
        <v>330</v>
      </c>
      <c r="D95" s="135" t="s">
        <v>38</v>
      </c>
      <c r="E95" s="135" t="s">
        <v>158</v>
      </c>
      <c r="F95" s="143" t="s">
        <v>188</v>
      </c>
      <c r="G95" s="143" t="s">
        <v>128</v>
      </c>
      <c r="H95" s="143" t="s">
        <v>205</v>
      </c>
      <c r="I95" s="136">
        <v>45</v>
      </c>
      <c r="J95" s="40" t="s">
        <v>43</v>
      </c>
      <c r="K95" s="41">
        <v>1200</v>
      </c>
      <c r="L95" s="144">
        <v>0</v>
      </c>
      <c r="M95" s="144">
        <v>20</v>
      </c>
      <c r="N95" s="144">
        <f t="shared" si="29"/>
        <v>20</v>
      </c>
      <c r="O95" s="145">
        <f t="shared" si="30"/>
        <v>24000</v>
      </c>
      <c r="P95" s="146">
        <v>0</v>
      </c>
      <c r="Q95" s="146">
        <v>0</v>
      </c>
      <c r="R95" s="148">
        <v>0.4</v>
      </c>
      <c r="S95" s="147">
        <f t="shared" si="34"/>
        <v>0</v>
      </c>
      <c r="T95" s="143"/>
      <c r="U95" s="145">
        <v>0</v>
      </c>
      <c r="V95" s="145">
        <f t="shared" si="35"/>
        <v>0</v>
      </c>
      <c r="W95" s="139"/>
      <c r="X95" s="145">
        <f t="shared" si="31"/>
        <v>24000</v>
      </c>
      <c r="Y95" s="145">
        <f t="shared" si="32"/>
        <v>4000</v>
      </c>
      <c r="Z95" s="145">
        <v>14</v>
      </c>
      <c r="AA95" s="145">
        <v>460</v>
      </c>
      <c r="AB95" s="144">
        <f t="shared" si="37"/>
        <v>6440</v>
      </c>
      <c r="AC95" s="136" t="s">
        <v>331</v>
      </c>
      <c r="AD95" s="144">
        <v>0</v>
      </c>
      <c r="AE95" s="144"/>
      <c r="AF95" s="145">
        <f t="shared" si="33"/>
        <v>10440</v>
      </c>
      <c r="AG95" s="145">
        <f t="shared" si="28"/>
        <v>34440</v>
      </c>
      <c r="AH95" s="152">
        <f>SUM(N95:N107)</f>
        <v>270</v>
      </c>
      <c r="AI95" s="152">
        <f>SUM(AG95:AG107)</f>
        <v>371977.2</v>
      </c>
      <c r="AJ95" s="65" t="str">
        <f t="shared" si="36"/>
        <v>612-PR</v>
      </c>
      <c r="AK95" s="39" t="s">
        <v>332</v>
      </c>
    </row>
    <row r="96" spans="1:37" s="32" customFormat="1" ht="58" customHeight="1" x14ac:dyDescent="0.2">
      <c r="A96" s="40" t="s">
        <v>329</v>
      </c>
      <c r="B96" s="40"/>
      <c r="C96" s="49" t="s">
        <v>330</v>
      </c>
      <c r="D96" s="135" t="s">
        <v>38</v>
      </c>
      <c r="E96" s="135" t="s">
        <v>158</v>
      </c>
      <c r="F96" s="143" t="s">
        <v>311</v>
      </c>
      <c r="G96" s="143" t="s">
        <v>796</v>
      </c>
      <c r="H96" s="143" t="s">
        <v>205</v>
      </c>
      <c r="I96" s="136">
        <v>45</v>
      </c>
      <c r="J96" s="40" t="s">
        <v>58</v>
      </c>
      <c r="K96" s="41">
        <v>585</v>
      </c>
      <c r="L96" s="144">
        <v>0</v>
      </c>
      <c r="M96" s="144">
        <v>17</v>
      </c>
      <c r="N96" s="144">
        <f t="shared" si="29"/>
        <v>17</v>
      </c>
      <c r="O96" s="145">
        <f t="shared" si="30"/>
        <v>9945</v>
      </c>
      <c r="P96" s="146">
        <v>28</v>
      </c>
      <c r="Q96" s="146">
        <v>181</v>
      </c>
      <c r="R96" s="148">
        <v>0.4</v>
      </c>
      <c r="S96" s="147">
        <f t="shared" si="34"/>
        <v>2027.2000000000003</v>
      </c>
      <c r="T96" s="143"/>
      <c r="U96" s="145">
        <v>300</v>
      </c>
      <c r="V96" s="145">
        <f t="shared" si="35"/>
        <v>5100</v>
      </c>
      <c r="W96" s="139" t="s">
        <v>333</v>
      </c>
      <c r="X96" s="145">
        <f t="shared" si="31"/>
        <v>17072.2</v>
      </c>
      <c r="Y96" s="145">
        <f t="shared" si="32"/>
        <v>3400</v>
      </c>
      <c r="Z96" s="145">
        <v>1</v>
      </c>
      <c r="AA96" s="145">
        <v>509</v>
      </c>
      <c r="AB96" s="144">
        <f t="shared" si="37"/>
        <v>509</v>
      </c>
      <c r="AC96" s="136" t="s">
        <v>334</v>
      </c>
      <c r="AD96" s="144">
        <v>0</v>
      </c>
      <c r="AE96" s="144"/>
      <c r="AF96" s="145">
        <f t="shared" si="33"/>
        <v>3909</v>
      </c>
      <c r="AG96" s="145">
        <f t="shared" si="28"/>
        <v>20981.200000000001</v>
      </c>
      <c r="AH96" s="152" t="s">
        <v>62</v>
      </c>
      <c r="AI96" s="152" t="s">
        <v>62</v>
      </c>
      <c r="AJ96" s="65" t="str">
        <f t="shared" si="36"/>
        <v>612-PR</v>
      </c>
      <c r="AK96" s="39" t="s">
        <v>944</v>
      </c>
    </row>
    <row r="97" spans="1:37" s="32" customFormat="1" ht="38.25" customHeight="1" x14ac:dyDescent="0.2">
      <c r="A97" s="40" t="s">
        <v>329</v>
      </c>
      <c r="B97" s="40"/>
      <c r="C97" s="49" t="s">
        <v>330</v>
      </c>
      <c r="D97" s="135" t="s">
        <v>38</v>
      </c>
      <c r="E97" s="135" t="s">
        <v>54</v>
      </c>
      <c r="F97" s="143" t="s">
        <v>224</v>
      </c>
      <c r="G97" s="143" t="s">
        <v>335</v>
      </c>
      <c r="H97" s="143" t="s">
        <v>336</v>
      </c>
      <c r="I97" s="136">
        <v>45</v>
      </c>
      <c r="J97" s="40" t="s">
        <v>43</v>
      </c>
      <c r="K97" s="41">
        <v>1200</v>
      </c>
      <c r="L97" s="144">
        <v>0</v>
      </c>
      <c r="M97" s="144">
        <v>23</v>
      </c>
      <c r="N97" s="144">
        <f t="shared" si="29"/>
        <v>23</v>
      </c>
      <c r="O97" s="145">
        <f t="shared" si="30"/>
        <v>27600</v>
      </c>
      <c r="P97" s="146">
        <v>0</v>
      </c>
      <c r="Q97" s="146">
        <v>0</v>
      </c>
      <c r="R97" s="148">
        <v>0.4</v>
      </c>
      <c r="S97" s="148">
        <f t="shared" si="34"/>
        <v>0</v>
      </c>
      <c r="T97" s="149"/>
      <c r="U97" s="146">
        <v>0</v>
      </c>
      <c r="V97" s="145">
        <f t="shared" si="35"/>
        <v>0</v>
      </c>
      <c r="W97" s="139" t="s">
        <v>44</v>
      </c>
      <c r="X97" s="145">
        <f t="shared" si="31"/>
        <v>27600</v>
      </c>
      <c r="Y97" s="145">
        <f t="shared" si="32"/>
        <v>4600</v>
      </c>
      <c r="Z97" s="145">
        <v>14</v>
      </c>
      <c r="AA97" s="145">
        <v>149</v>
      </c>
      <c r="AB97" s="144">
        <f t="shared" si="37"/>
        <v>2086</v>
      </c>
      <c r="AC97" s="216" t="s">
        <v>337</v>
      </c>
      <c r="AD97" s="151">
        <v>0</v>
      </c>
      <c r="AE97" s="151"/>
      <c r="AF97" s="145">
        <f t="shared" si="33"/>
        <v>6686</v>
      </c>
      <c r="AG97" s="145">
        <f t="shared" si="28"/>
        <v>34286</v>
      </c>
      <c r="AH97" s="152" t="s">
        <v>62</v>
      </c>
      <c r="AI97" s="152" t="s">
        <v>62</v>
      </c>
      <c r="AJ97" s="66" t="str">
        <f t="shared" si="36"/>
        <v>612-PR</v>
      </c>
      <c r="AK97" s="42"/>
    </row>
    <row r="98" spans="1:37" s="32" customFormat="1" ht="38.25" customHeight="1" x14ac:dyDescent="0.2">
      <c r="A98" s="40" t="s">
        <v>329</v>
      </c>
      <c r="B98" s="40"/>
      <c r="C98" s="49" t="s">
        <v>330</v>
      </c>
      <c r="D98" s="135" t="s">
        <v>38</v>
      </c>
      <c r="E98" s="135" t="s">
        <v>63</v>
      </c>
      <c r="F98" s="143" t="s">
        <v>256</v>
      </c>
      <c r="G98" s="143" t="s">
        <v>338</v>
      </c>
      <c r="H98" s="143" t="s">
        <v>336</v>
      </c>
      <c r="I98" s="136">
        <v>45</v>
      </c>
      <c r="J98" s="40" t="s">
        <v>58</v>
      </c>
      <c r="K98" s="41">
        <v>585</v>
      </c>
      <c r="L98" s="144">
        <v>0</v>
      </c>
      <c r="M98" s="144">
        <v>19</v>
      </c>
      <c r="N98" s="144">
        <f t="shared" si="29"/>
        <v>19</v>
      </c>
      <c r="O98" s="145">
        <f t="shared" si="30"/>
        <v>11115</v>
      </c>
      <c r="P98" s="146">
        <v>28</v>
      </c>
      <c r="Q98" s="146">
        <v>10</v>
      </c>
      <c r="R98" s="148">
        <v>0.4</v>
      </c>
      <c r="S98" s="148">
        <f t="shared" si="34"/>
        <v>112</v>
      </c>
      <c r="T98" s="149"/>
      <c r="U98" s="146">
        <v>300</v>
      </c>
      <c r="V98" s="145">
        <f t="shared" si="35"/>
        <v>5700</v>
      </c>
      <c r="W98" s="139" t="s">
        <v>44</v>
      </c>
      <c r="X98" s="145">
        <f t="shared" si="31"/>
        <v>16927</v>
      </c>
      <c r="Y98" s="145">
        <f t="shared" si="32"/>
        <v>3800</v>
      </c>
      <c r="Z98" s="145">
        <v>1</v>
      </c>
      <c r="AA98" s="145">
        <v>160</v>
      </c>
      <c r="AB98" s="144">
        <f t="shared" si="37"/>
        <v>160</v>
      </c>
      <c r="AC98" s="216" t="s">
        <v>337</v>
      </c>
      <c r="AD98" s="151">
        <v>0</v>
      </c>
      <c r="AE98" s="151"/>
      <c r="AF98" s="145">
        <f t="shared" si="33"/>
        <v>3960</v>
      </c>
      <c r="AG98" s="145">
        <f t="shared" si="28"/>
        <v>20887</v>
      </c>
      <c r="AH98" s="152"/>
      <c r="AI98" s="152"/>
      <c r="AJ98" s="65" t="str">
        <f t="shared" si="36"/>
        <v>612-PR</v>
      </c>
      <c r="AK98" s="88" t="s">
        <v>339</v>
      </c>
    </row>
    <row r="99" spans="1:37" s="32" customFormat="1" ht="36" customHeight="1" x14ac:dyDescent="0.2">
      <c r="A99" s="40" t="s">
        <v>329</v>
      </c>
      <c r="B99" s="40"/>
      <c r="C99" s="49" t="s">
        <v>330</v>
      </c>
      <c r="D99" s="135" t="s">
        <v>38</v>
      </c>
      <c r="E99" s="135" t="s">
        <v>54</v>
      </c>
      <c r="F99" s="143" t="s">
        <v>340</v>
      </c>
      <c r="G99" s="143" t="s">
        <v>128</v>
      </c>
      <c r="H99" s="143" t="s">
        <v>325</v>
      </c>
      <c r="I99" s="136">
        <v>45</v>
      </c>
      <c r="J99" s="40" t="s">
        <v>43</v>
      </c>
      <c r="K99" s="41">
        <v>1200</v>
      </c>
      <c r="L99" s="144">
        <v>21</v>
      </c>
      <c r="M99" s="144">
        <v>0</v>
      </c>
      <c r="N99" s="144">
        <f t="shared" si="29"/>
        <v>21</v>
      </c>
      <c r="O99" s="145">
        <f t="shared" si="30"/>
        <v>25200</v>
      </c>
      <c r="P99" s="146">
        <v>0</v>
      </c>
      <c r="Q99" s="146">
        <v>0</v>
      </c>
      <c r="R99" s="148">
        <v>0.4</v>
      </c>
      <c r="S99" s="148">
        <f t="shared" si="34"/>
        <v>0</v>
      </c>
      <c r="T99" s="149"/>
      <c r="U99" s="146">
        <v>0</v>
      </c>
      <c r="V99" s="145">
        <f t="shared" si="35"/>
        <v>0</v>
      </c>
      <c r="W99" s="139" t="s">
        <v>44</v>
      </c>
      <c r="X99" s="145">
        <f t="shared" si="31"/>
        <v>25200</v>
      </c>
      <c r="Y99" s="145">
        <f t="shared" si="32"/>
        <v>4200</v>
      </c>
      <c r="Z99" s="145">
        <v>14</v>
      </c>
      <c r="AA99" s="145">
        <v>425</v>
      </c>
      <c r="AB99" s="144">
        <f t="shared" si="37"/>
        <v>5950</v>
      </c>
      <c r="AC99" s="217" t="s">
        <v>341</v>
      </c>
      <c r="AD99" s="151">
        <v>0</v>
      </c>
      <c r="AE99" s="151"/>
      <c r="AF99" s="145">
        <f t="shared" si="33"/>
        <v>10150</v>
      </c>
      <c r="AG99" s="145">
        <f t="shared" si="28"/>
        <v>35350</v>
      </c>
      <c r="AH99" s="152"/>
      <c r="AI99" s="152"/>
      <c r="AJ99" s="66" t="str">
        <f t="shared" si="36"/>
        <v>612-PR</v>
      </c>
      <c r="AK99" s="39" t="s">
        <v>342</v>
      </c>
    </row>
    <row r="100" spans="1:37" s="32" customFormat="1" ht="36" customHeight="1" x14ac:dyDescent="0.2">
      <c r="A100" s="40" t="s">
        <v>329</v>
      </c>
      <c r="B100" s="40"/>
      <c r="C100" s="49" t="s">
        <v>330</v>
      </c>
      <c r="D100" s="135" t="s">
        <v>38</v>
      </c>
      <c r="E100" s="135" t="s">
        <v>54</v>
      </c>
      <c r="F100" s="143" t="s">
        <v>88</v>
      </c>
      <c r="G100" s="143" t="s">
        <v>324</v>
      </c>
      <c r="H100" s="143" t="s">
        <v>205</v>
      </c>
      <c r="I100" s="136">
        <v>45</v>
      </c>
      <c r="J100" s="40" t="s">
        <v>58</v>
      </c>
      <c r="K100" s="41">
        <v>585</v>
      </c>
      <c r="L100" s="144">
        <v>0</v>
      </c>
      <c r="M100" s="144">
        <v>21</v>
      </c>
      <c r="N100" s="144">
        <f t="shared" si="29"/>
        <v>21</v>
      </c>
      <c r="O100" s="145">
        <f t="shared" si="30"/>
        <v>12285</v>
      </c>
      <c r="P100" s="146">
        <v>28</v>
      </c>
      <c r="Q100" s="146">
        <v>100</v>
      </c>
      <c r="R100" s="148">
        <v>0.4</v>
      </c>
      <c r="S100" s="148">
        <f t="shared" si="34"/>
        <v>1120</v>
      </c>
      <c r="T100" s="155" t="s">
        <v>343</v>
      </c>
      <c r="U100" s="146">
        <v>300</v>
      </c>
      <c r="V100" s="145">
        <f t="shared" si="35"/>
        <v>6300</v>
      </c>
      <c r="W100" s="139" t="s">
        <v>327</v>
      </c>
      <c r="X100" s="145">
        <f t="shared" si="31"/>
        <v>19705</v>
      </c>
      <c r="Y100" s="146">
        <f t="shared" si="32"/>
        <v>4200</v>
      </c>
      <c r="Z100" s="146">
        <v>1</v>
      </c>
      <c r="AA100" s="146">
        <v>503</v>
      </c>
      <c r="AB100" s="144">
        <f t="shared" si="37"/>
        <v>503</v>
      </c>
      <c r="AC100" s="150" t="s">
        <v>344</v>
      </c>
      <c r="AD100" s="218">
        <v>0</v>
      </c>
      <c r="AE100" s="151"/>
      <c r="AF100" s="145">
        <f t="shared" si="33"/>
        <v>4703</v>
      </c>
      <c r="AG100" s="145">
        <f t="shared" si="28"/>
        <v>24408</v>
      </c>
      <c r="AH100" s="152"/>
      <c r="AI100" s="152"/>
      <c r="AJ100" s="66" t="str">
        <f t="shared" si="36"/>
        <v>612-PR</v>
      </c>
      <c r="AK100" s="39" t="s">
        <v>1014</v>
      </c>
    </row>
    <row r="101" spans="1:37" s="32" customFormat="1" ht="36" customHeight="1" x14ac:dyDescent="0.2">
      <c r="A101" s="40" t="s">
        <v>329</v>
      </c>
      <c r="B101" s="40"/>
      <c r="C101" s="49" t="s">
        <v>330</v>
      </c>
      <c r="D101" s="135" t="s">
        <v>38</v>
      </c>
      <c r="E101" s="135" t="s">
        <v>54</v>
      </c>
      <c r="F101" s="143" t="s">
        <v>224</v>
      </c>
      <c r="G101" s="143" t="s">
        <v>324</v>
      </c>
      <c r="H101" s="143" t="s">
        <v>205</v>
      </c>
      <c r="I101" s="136">
        <v>45</v>
      </c>
      <c r="J101" s="40" t="s">
        <v>262</v>
      </c>
      <c r="K101" s="41">
        <v>585</v>
      </c>
      <c r="L101" s="144">
        <v>0</v>
      </c>
      <c r="M101" s="144">
        <v>12</v>
      </c>
      <c r="N101" s="144">
        <f t="shared" si="29"/>
        <v>12</v>
      </c>
      <c r="O101" s="145">
        <f t="shared" si="30"/>
        <v>7020</v>
      </c>
      <c r="P101" s="146">
        <v>14</v>
      </c>
      <c r="Q101" s="146">
        <v>16</v>
      </c>
      <c r="R101" s="148">
        <v>0.4</v>
      </c>
      <c r="S101" s="148">
        <f t="shared" si="34"/>
        <v>89.600000000000009</v>
      </c>
      <c r="T101" s="155" t="s">
        <v>343</v>
      </c>
      <c r="U101" s="146">
        <v>300</v>
      </c>
      <c r="V101" s="145">
        <f t="shared" si="35"/>
        <v>3600</v>
      </c>
      <c r="W101" s="139" t="s">
        <v>327</v>
      </c>
      <c r="X101" s="145">
        <f t="shared" si="31"/>
        <v>10709.6</v>
      </c>
      <c r="Y101" s="146">
        <f t="shared" si="32"/>
        <v>2400</v>
      </c>
      <c r="Z101" s="146">
        <v>1</v>
      </c>
      <c r="AA101" s="146">
        <v>149</v>
      </c>
      <c r="AB101" s="144">
        <f t="shared" si="37"/>
        <v>149</v>
      </c>
      <c r="AC101" s="150" t="s">
        <v>62</v>
      </c>
      <c r="AD101" s="218">
        <v>1</v>
      </c>
      <c r="AE101" s="151"/>
      <c r="AF101" s="145">
        <f t="shared" si="33"/>
        <v>2550</v>
      </c>
      <c r="AG101" s="145">
        <f t="shared" si="28"/>
        <v>13259.6</v>
      </c>
      <c r="AH101" s="152"/>
      <c r="AI101" s="152"/>
      <c r="AJ101" s="65" t="str">
        <f t="shared" si="36"/>
        <v>612-PR</v>
      </c>
      <c r="AK101" s="39" t="s">
        <v>345</v>
      </c>
    </row>
    <row r="102" spans="1:37" s="32" customFormat="1" ht="36" customHeight="1" x14ac:dyDescent="0.2">
      <c r="A102" s="40" t="s">
        <v>329</v>
      </c>
      <c r="B102" s="40"/>
      <c r="C102" s="49" t="s">
        <v>330</v>
      </c>
      <c r="D102" s="135" t="s">
        <v>38</v>
      </c>
      <c r="E102" s="135" t="s">
        <v>54</v>
      </c>
      <c r="F102" s="143" t="s">
        <v>240</v>
      </c>
      <c r="G102" s="143" t="s">
        <v>128</v>
      </c>
      <c r="H102" s="143" t="s">
        <v>205</v>
      </c>
      <c r="I102" s="136">
        <v>45</v>
      </c>
      <c r="J102" s="40" t="s">
        <v>262</v>
      </c>
      <c r="K102" s="41">
        <v>585</v>
      </c>
      <c r="L102" s="144">
        <v>0</v>
      </c>
      <c r="M102" s="144">
        <v>20</v>
      </c>
      <c r="N102" s="144">
        <f t="shared" si="29"/>
        <v>20</v>
      </c>
      <c r="O102" s="145">
        <f t="shared" si="30"/>
        <v>11700</v>
      </c>
      <c r="P102" s="146">
        <v>28</v>
      </c>
      <c r="Q102" s="146">
        <v>8</v>
      </c>
      <c r="R102" s="148">
        <v>0.4</v>
      </c>
      <c r="S102" s="147">
        <f t="shared" si="34"/>
        <v>89.600000000000009</v>
      </c>
      <c r="T102" s="143" t="s">
        <v>346</v>
      </c>
      <c r="U102" s="145">
        <v>300</v>
      </c>
      <c r="V102" s="145">
        <f t="shared" si="35"/>
        <v>6000</v>
      </c>
      <c r="W102" s="139" t="s">
        <v>327</v>
      </c>
      <c r="X102" s="145">
        <f t="shared" si="31"/>
        <v>17789.599999999999</v>
      </c>
      <c r="Y102" s="145">
        <f t="shared" si="32"/>
        <v>4000</v>
      </c>
      <c r="Z102" s="145">
        <v>1</v>
      </c>
      <c r="AA102" s="145">
        <v>149</v>
      </c>
      <c r="AB102" s="144">
        <f t="shared" si="37"/>
        <v>149</v>
      </c>
      <c r="AC102" s="136" t="s">
        <v>347</v>
      </c>
      <c r="AD102" s="282">
        <v>0</v>
      </c>
      <c r="AE102" s="144"/>
      <c r="AF102" s="145">
        <f t="shared" si="33"/>
        <v>4149</v>
      </c>
      <c r="AG102" s="145">
        <f t="shared" si="28"/>
        <v>21938.6</v>
      </c>
      <c r="AH102" s="152"/>
      <c r="AI102" s="152"/>
      <c r="AJ102" s="66" t="str">
        <f t="shared" si="36"/>
        <v>612-PR</v>
      </c>
      <c r="AK102" s="36"/>
    </row>
    <row r="103" spans="1:37" s="32" customFormat="1" ht="36" customHeight="1" x14ac:dyDescent="0.2">
      <c r="A103" s="40" t="s">
        <v>329</v>
      </c>
      <c r="B103" s="40"/>
      <c r="C103" s="49" t="s">
        <v>330</v>
      </c>
      <c r="D103" s="135" t="s">
        <v>38</v>
      </c>
      <c r="E103" s="135" t="s">
        <v>54</v>
      </c>
      <c r="F103" s="143" t="s">
        <v>231</v>
      </c>
      <c r="G103" s="143" t="s">
        <v>324</v>
      </c>
      <c r="H103" s="143" t="s">
        <v>205</v>
      </c>
      <c r="I103" s="136">
        <v>45</v>
      </c>
      <c r="J103" s="40" t="s">
        <v>58</v>
      </c>
      <c r="K103" s="41">
        <v>585</v>
      </c>
      <c r="L103" s="144">
        <v>0</v>
      </c>
      <c r="M103" s="144">
        <v>19</v>
      </c>
      <c r="N103" s="144">
        <f t="shared" si="29"/>
        <v>19</v>
      </c>
      <c r="O103" s="145">
        <f t="shared" si="30"/>
        <v>11115</v>
      </c>
      <c r="P103" s="146">
        <v>28</v>
      </c>
      <c r="Q103" s="146">
        <v>14</v>
      </c>
      <c r="R103" s="148">
        <v>0.4</v>
      </c>
      <c r="S103" s="148">
        <f t="shared" si="34"/>
        <v>156.80000000000001</v>
      </c>
      <c r="T103" s="155" t="s">
        <v>348</v>
      </c>
      <c r="U103" s="146">
        <v>300</v>
      </c>
      <c r="V103" s="145">
        <f t="shared" si="35"/>
        <v>5700</v>
      </c>
      <c r="W103" s="139" t="s">
        <v>327</v>
      </c>
      <c r="X103" s="145">
        <f t="shared" si="31"/>
        <v>16971.8</v>
      </c>
      <c r="Y103" s="146">
        <f t="shared" si="32"/>
        <v>3800</v>
      </c>
      <c r="Z103" s="146">
        <v>1</v>
      </c>
      <c r="AA103" s="145">
        <v>149</v>
      </c>
      <c r="AB103" s="144">
        <f t="shared" si="37"/>
        <v>149</v>
      </c>
      <c r="AC103" s="150" t="s">
        <v>349</v>
      </c>
      <c r="AD103" s="218">
        <v>0</v>
      </c>
      <c r="AE103" s="151"/>
      <c r="AF103" s="145">
        <f t="shared" si="33"/>
        <v>3949</v>
      </c>
      <c r="AG103" s="145">
        <f t="shared" si="28"/>
        <v>20920.8</v>
      </c>
      <c r="AH103" s="152"/>
      <c r="AI103" s="152"/>
      <c r="AJ103" s="66" t="str">
        <f t="shared" si="36"/>
        <v>612-PR</v>
      </c>
      <c r="AK103" s="36"/>
    </row>
    <row r="104" spans="1:37" s="32" customFormat="1" ht="27.75" customHeight="1" x14ac:dyDescent="0.2">
      <c r="A104" s="40" t="s">
        <v>329</v>
      </c>
      <c r="B104" s="40"/>
      <c r="C104" s="49" t="s">
        <v>330</v>
      </c>
      <c r="D104" s="135" t="s">
        <v>38</v>
      </c>
      <c r="E104" s="135" t="s">
        <v>63</v>
      </c>
      <c r="F104" s="143" t="s">
        <v>245</v>
      </c>
      <c r="G104" s="143" t="s">
        <v>338</v>
      </c>
      <c r="H104" s="143" t="s">
        <v>205</v>
      </c>
      <c r="I104" s="136">
        <v>45</v>
      </c>
      <c r="J104" s="40" t="s">
        <v>350</v>
      </c>
      <c r="K104" s="41">
        <v>765</v>
      </c>
      <c r="L104" s="144">
        <v>0</v>
      </c>
      <c r="M104" s="144">
        <v>17</v>
      </c>
      <c r="N104" s="144">
        <f t="shared" si="29"/>
        <v>17</v>
      </c>
      <c r="O104" s="145">
        <f t="shared" si="30"/>
        <v>13005</v>
      </c>
      <c r="P104" s="146">
        <v>14</v>
      </c>
      <c r="Q104" s="146">
        <v>10</v>
      </c>
      <c r="R104" s="148">
        <v>0.4</v>
      </c>
      <c r="S104" s="147">
        <f t="shared" si="34"/>
        <v>56</v>
      </c>
      <c r="T104" s="143" t="s">
        <v>351</v>
      </c>
      <c r="U104" s="145">
        <v>300</v>
      </c>
      <c r="V104" s="145">
        <f t="shared" si="35"/>
        <v>5100</v>
      </c>
      <c r="W104" s="139" t="s">
        <v>327</v>
      </c>
      <c r="X104" s="145">
        <f t="shared" si="31"/>
        <v>18161</v>
      </c>
      <c r="Y104" s="145">
        <f t="shared" si="32"/>
        <v>3400</v>
      </c>
      <c r="Z104" s="145">
        <v>14</v>
      </c>
      <c r="AA104" s="145">
        <v>160</v>
      </c>
      <c r="AB104" s="144">
        <f t="shared" si="37"/>
        <v>2240</v>
      </c>
      <c r="AC104" s="283" t="s">
        <v>352</v>
      </c>
      <c r="AD104" s="144">
        <v>0</v>
      </c>
      <c r="AE104" s="144"/>
      <c r="AF104" s="145">
        <f t="shared" si="33"/>
        <v>5640</v>
      </c>
      <c r="AG104" s="145">
        <f t="shared" si="28"/>
        <v>23801</v>
      </c>
      <c r="AH104" s="152"/>
      <c r="AI104" s="152"/>
      <c r="AJ104" s="66" t="str">
        <f t="shared" si="36"/>
        <v>612-PR</v>
      </c>
      <c r="AK104" s="36"/>
    </row>
    <row r="105" spans="1:37" s="32" customFormat="1" ht="40.5" customHeight="1" x14ac:dyDescent="0.2">
      <c r="A105" s="40" t="s">
        <v>329</v>
      </c>
      <c r="B105" s="40"/>
      <c r="C105" s="49" t="s">
        <v>330</v>
      </c>
      <c r="D105" s="135" t="s">
        <v>38</v>
      </c>
      <c r="E105" s="135" t="s">
        <v>39</v>
      </c>
      <c r="F105" s="188" t="s">
        <v>40</v>
      </c>
      <c r="G105" s="143" t="s">
        <v>335</v>
      </c>
      <c r="H105" s="143" t="s">
        <v>336</v>
      </c>
      <c r="I105" s="136">
        <v>45</v>
      </c>
      <c r="J105" s="40" t="s">
        <v>43</v>
      </c>
      <c r="K105" s="41">
        <v>1200</v>
      </c>
      <c r="L105" s="144">
        <v>25</v>
      </c>
      <c r="M105" s="144">
        <v>0</v>
      </c>
      <c r="N105" s="144">
        <f t="shared" si="29"/>
        <v>25</v>
      </c>
      <c r="O105" s="145">
        <f t="shared" si="30"/>
        <v>30000</v>
      </c>
      <c r="P105" s="146">
        <v>0</v>
      </c>
      <c r="Q105" s="146">
        <v>88</v>
      </c>
      <c r="R105" s="148">
        <v>0.4</v>
      </c>
      <c r="S105" s="147">
        <f t="shared" si="34"/>
        <v>0</v>
      </c>
      <c r="T105" s="138"/>
      <c r="U105" s="145">
        <v>0</v>
      </c>
      <c r="V105" s="145">
        <f t="shared" si="35"/>
        <v>0</v>
      </c>
      <c r="W105" s="139" t="s">
        <v>44</v>
      </c>
      <c r="X105" s="145">
        <f t="shared" si="31"/>
        <v>30000</v>
      </c>
      <c r="Y105" s="145">
        <f t="shared" si="32"/>
        <v>5000</v>
      </c>
      <c r="Z105" s="145">
        <v>9</v>
      </c>
      <c r="AA105" s="145">
        <v>330</v>
      </c>
      <c r="AB105" s="144">
        <f t="shared" si="37"/>
        <v>2970</v>
      </c>
      <c r="AC105" s="154" t="s">
        <v>353</v>
      </c>
      <c r="AD105" s="151">
        <v>0</v>
      </c>
      <c r="AE105" s="151"/>
      <c r="AF105" s="145">
        <f t="shared" si="33"/>
        <v>7970</v>
      </c>
      <c r="AG105" s="145">
        <f t="shared" si="28"/>
        <v>37970</v>
      </c>
      <c r="AH105" s="152"/>
      <c r="AI105" s="152"/>
      <c r="AJ105" s="66" t="str">
        <f t="shared" si="36"/>
        <v>612-PR</v>
      </c>
      <c r="AK105" s="131" t="s">
        <v>1001</v>
      </c>
    </row>
    <row r="106" spans="1:37" s="32" customFormat="1" ht="38" customHeight="1" x14ac:dyDescent="0.2">
      <c r="A106" s="40" t="s">
        <v>329</v>
      </c>
      <c r="B106" s="40"/>
      <c r="C106" s="49" t="s">
        <v>330</v>
      </c>
      <c r="D106" s="135" t="s">
        <v>38</v>
      </c>
      <c r="E106" s="135" t="s">
        <v>39</v>
      </c>
      <c r="F106" s="188" t="s">
        <v>40</v>
      </c>
      <c r="G106" s="143" t="s">
        <v>128</v>
      </c>
      <c r="H106" s="143" t="s">
        <v>205</v>
      </c>
      <c r="I106" s="136">
        <v>45</v>
      </c>
      <c r="J106" s="40" t="s">
        <v>43</v>
      </c>
      <c r="K106" s="41">
        <v>1200</v>
      </c>
      <c r="L106" s="144">
        <v>0</v>
      </c>
      <c r="M106" s="144">
        <v>31</v>
      </c>
      <c r="N106" s="144">
        <f t="shared" si="29"/>
        <v>31</v>
      </c>
      <c r="O106" s="145">
        <f t="shared" si="30"/>
        <v>37200</v>
      </c>
      <c r="P106" s="146">
        <v>0</v>
      </c>
      <c r="Q106" s="146">
        <v>88</v>
      </c>
      <c r="R106" s="148">
        <v>0.4</v>
      </c>
      <c r="S106" s="147">
        <f t="shared" si="34"/>
        <v>0</v>
      </c>
      <c r="T106" s="138"/>
      <c r="U106" s="145">
        <v>0</v>
      </c>
      <c r="V106" s="145">
        <f t="shared" si="35"/>
        <v>0</v>
      </c>
      <c r="W106" s="139" t="s">
        <v>44</v>
      </c>
      <c r="X106" s="145">
        <f t="shared" si="31"/>
        <v>37200</v>
      </c>
      <c r="Y106" s="145">
        <f t="shared" si="32"/>
        <v>6200</v>
      </c>
      <c r="Z106" s="145">
        <v>9</v>
      </c>
      <c r="AA106" s="145">
        <v>330</v>
      </c>
      <c r="AB106" s="144">
        <f t="shared" si="37"/>
        <v>2970</v>
      </c>
      <c r="AC106" s="154" t="s">
        <v>354</v>
      </c>
      <c r="AD106" s="151">
        <v>0</v>
      </c>
      <c r="AE106" s="151"/>
      <c r="AF106" s="145">
        <f t="shared" si="33"/>
        <v>9170</v>
      </c>
      <c r="AG106" s="145">
        <f t="shared" si="28"/>
        <v>46370</v>
      </c>
      <c r="AH106" s="152"/>
      <c r="AI106" s="152"/>
      <c r="AJ106" s="66" t="str">
        <f t="shared" si="36"/>
        <v>612-PR</v>
      </c>
      <c r="AK106" s="131" t="s">
        <v>1002</v>
      </c>
    </row>
    <row r="107" spans="1:37" s="32" customFormat="1" ht="41" customHeight="1" x14ac:dyDescent="0.2">
      <c r="A107" s="40" t="s">
        <v>329</v>
      </c>
      <c r="B107" s="40"/>
      <c r="C107" s="49" t="s">
        <v>330</v>
      </c>
      <c r="D107" s="135" t="s">
        <v>38</v>
      </c>
      <c r="E107" s="135" t="s">
        <v>39</v>
      </c>
      <c r="F107" s="143" t="s">
        <v>260</v>
      </c>
      <c r="G107" s="143" t="s">
        <v>128</v>
      </c>
      <c r="H107" s="143" t="s">
        <v>325</v>
      </c>
      <c r="I107" s="136">
        <v>45</v>
      </c>
      <c r="J107" s="40" t="s">
        <v>43</v>
      </c>
      <c r="K107" s="41">
        <v>1200</v>
      </c>
      <c r="L107" s="144">
        <v>25</v>
      </c>
      <c r="M107" s="144">
        <v>0</v>
      </c>
      <c r="N107" s="144">
        <f t="shared" si="29"/>
        <v>25</v>
      </c>
      <c r="O107" s="145">
        <f t="shared" si="30"/>
        <v>30000</v>
      </c>
      <c r="P107" s="146">
        <v>0</v>
      </c>
      <c r="Q107" s="146">
        <v>256</v>
      </c>
      <c r="R107" s="148">
        <v>0.4</v>
      </c>
      <c r="S107" s="147">
        <f t="shared" si="34"/>
        <v>0</v>
      </c>
      <c r="T107" s="138"/>
      <c r="U107" s="145">
        <v>0</v>
      </c>
      <c r="V107" s="145">
        <f t="shared" si="35"/>
        <v>0</v>
      </c>
      <c r="W107" s="139" t="s">
        <v>44</v>
      </c>
      <c r="X107" s="145">
        <f t="shared" si="31"/>
        <v>30000</v>
      </c>
      <c r="Y107" s="145">
        <f t="shared" si="32"/>
        <v>5000</v>
      </c>
      <c r="Z107" s="145">
        <v>11</v>
      </c>
      <c r="AA107" s="145">
        <v>215</v>
      </c>
      <c r="AB107" s="144">
        <f t="shared" si="37"/>
        <v>2365</v>
      </c>
      <c r="AC107" s="150" t="s">
        <v>355</v>
      </c>
      <c r="AD107" s="151">
        <v>0</v>
      </c>
      <c r="AE107" s="151"/>
      <c r="AF107" s="145">
        <f t="shared" si="33"/>
        <v>7365</v>
      </c>
      <c r="AG107" s="145">
        <f t="shared" si="28"/>
        <v>37365</v>
      </c>
      <c r="AH107" s="152"/>
      <c r="AI107" s="152"/>
      <c r="AJ107" s="66" t="str">
        <f t="shared" si="36"/>
        <v>612-PR</v>
      </c>
      <c r="AK107" s="131" t="s">
        <v>1000</v>
      </c>
    </row>
    <row r="108" spans="1:37" s="32" customFormat="1" ht="41.25" customHeight="1" x14ac:dyDescent="0.2">
      <c r="A108" s="44" t="s">
        <v>356</v>
      </c>
      <c r="B108" s="44"/>
      <c r="C108" s="45" t="s">
        <v>357</v>
      </c>
      <c r="D108" s="161" t="s">
        <v>38</v>
      </c>
      <c r="E108" s="161" t="s">
        <v>158</v>
      </c>
      <c r="F108" s="163" t="s">
        <v>358</v>
      </c>
      <c r="G108" s="163" t="s">
        <v>304</v>
      </c>
      <c r="H108" s="163" t="s">
        <v>359</v>
      </c>
      <c r="I108" s="164">
        <v>60</v>
      </c>
      <c r="J108" s="44" t="s">
        <v>58</v>
      </c>
      <c r="K108" s="70">
        <v>585</v>
      </c>
      <c r="L108" s="165">
        <v>0</v>
      </c>
      <c r="M108" s="165">
        <v>0</v>
      </c>
      <c r="N108" s="165">
        <f t="shared" si="29"/>
        <v>0</v>
      </c>
      <c r="O108" s="170">
        <f t="shared" si="30"/>
        <v>0</v>
      </c>
      <c r="P108" s="167">
        <v>0</v>
      </c>
      <c r="Q108" s="167">
        <v>136</v>
      </c>
      <c r="R108" s="168">
        <v>0.4</v>
      </c>
      <c r="S108" s="193">
        <f t="shared" si="34"/>
        <v>0</v>
      </c>
      <c r="T108" s="163" t="s">
        <v>360</v>
      </c>
      <c r="U108" s="167">
        <v>0</v>
      </c>
      <c r="V108" s="170">
        <f t="shared" si="35"/>
        <v>0</v>
      </c>
      <c r="W108" s="171" t="s">
        <v>361</v>
      </c>
      <c r="X108" s="170">
        <f t="shared" si="31"/>
        <v>0</v>
      </c>
      <c r="Y108" s="170">
        <f t="shared" si="32"/>
        <v>0</v>
      </c>
      <c r="Z108" s="170">
        <v>0</v>
      </c>
      <c r="AA108" s="170">
        <v>625</v>
      </c>
      <c r="AB108" s="165">
        <f t="shared" si="37"/>
        <v>0</v>
      </c>
      <c r="AC108" s="172" t="s">
        <v>62</v>
      </c>
      <c r="AD108" s="173">
        <v>0</v>
      </c>
      <c r="AE108" s="173"/>
      <c r="AF108" s="170">
        <f t="shared" si="33"/>
        <v>0</v>
      </c>
      <c r="AG108" s="170">
        <f t="shared" si="28"/>
        <v>0</v>
      </c>
      <c r="AH108" s="152">
        <f t="shared" ref="AH108" si="38">SUM(N108:N115)</f>
        <v>105</v>
      </c>
      <c r="AI108" s="152">
        <f t="shared" ref="AI108" si="39">SUM(AG108:AG115)</f>
        <v>93603.4</v>
      </c>
      <c r="AJ108" s="65" t="str">
        <f t="shared" si="36"/>
        <v>613-PR</v>
      </c>
      <c r="AK108" s="39" t="s">
        <v>362</v>
      </c>
    </row>
    <row r="109" spans="1:37" s="32" customFormat="1" ht="38.25" customHeight="1" x14ac:dyDescent="0.2">
      <c r="A109" s="44" t="s">
        <v>356</v>
      </c>
      <c r="B109" s="44"/>
      <c r="C109" s="45" t="s">
        <v>357</v>
      </c>
      <c r="D109" s="161" t="s">
        <v>38</v>
      </c>
      <c r="E109" s="161" t="s">
        <v>158</v>
      </c>
      <c r="F109" s="163" t="s">
        <v>311</v>
      </c>
      <c r="G109" s="163" t="s">
        <v>363</v>
      </c>
      <c r="H109" s="163" t="s">
        <v>359</v>
      </c>
      <c r="I109" s="164">
        <v>60</v>
      </c>
      <c r="J109" s="44" t="s">
        <v>58</v>
      </c>
      <c r="K109" s="70">
        <v>585</v>
      </c>
      <c r="L109" s="165">
        <v>0</v>
      </c>
      <c r="M109" s="165">
        <v>0</v>
      </c>
      <c r="N109" s="165">
        <f t="shared" si="29"/>
        <v>0</v>
      </c>
      <c r="O109" s="170">
        <f t="shared" si="30"/>
        <v>0</v>
      </c>
      <c r="P109" s="167">
        <v>0</v>
      </c>
      <c r="Q109" s="167">
        <v>181</v>
      </c>
      <c r="R109" s="168">
        <v>0.4</v>
      </c>
      <c r="S109" s="193">
        <f t="shared" si="34"/>
        <v>0</v>
      </c>
      <c r="T109" s="163" t="s">
        <v>364</v>
      </c>
      <c r="U109" s="167">
        <v>0</v>
      </c>
      <c r="V109" s="170">
        <v>0</v>
      </c>
      <c r="W109" s="171" t="s">
        <v>361</v>
      </c>
      <c r="X109" s="170">
        <f t="shared" si="31"/>
        <v>0</v>
      </c>
      <c r="Y109" s="170">
        <f t="shared" si="32"/>
        <v>0</v>
      </c>
      <c r="Z109" s="170">
        <v>0</v>
      </c>
      <c r="AA109" s="170">
        <v>509</v>
      </c>
      <c r="AB109" s="165">
        <f t="shared" si="37"/>
        <v>0</v>
      </c>
      <c r="AC109" s="284" t="s">
        <v>365</v>
      </c>
      <c r="AD109" s="173">
        <v>0</v>
      </c>
      <c r="AE109" s="173"/>
      <c r="AF109" s="170">
        <f t="shared" si="33"/>
        <v>0</v>
      </c>
      <c r="AG109" s="170">
        <f t="shared" si="28"/>
        <v>0</v>
      </c>
      <c r="AH109" s="152" t="s">
        <v>62</v>
      </c>
      <c r="AI109" s="152" t="s">
        <v>62</v>
      </c>
      <c r="AJ109" s="65" t="str">
        <f t="shared" si="36"/>
        <v>613-PR</v>
      </c>
      <c r="AK109" s="39" t="s">
        <v>366</v>
      </c>
    </row>
    <row r="110" spans="1:37" s="32" customFormat="1" ht="37.5" customHeight="1" x14ac:dyDescent="0.2">
      <c r="A110" s="40" t="s">
        <v>356</v>
      </c>
      <c r="B110" s="40"/>
      <c r="C110" s="49" t="s">
        <v>357</v>
      </c>
      <c r="D110" s="135" t="s">
        <v>38</v>
      </c>
      <c r="E110" s="135" t="s">
        <v>54</v>
      </c>
      <c r="F110" s="143" t="s">
        <v>367</v>
      </c>
      <c r="G110" s="143" t="s">
        <v>296</v>
      </c>
      <c r="H110" s="143" t="s">
        <v>359</v>
      </c>
      <c r="I110" s="136">
        <v>60</v>
      </c>
      <c r="J110" s="40" t="s">
        <v>58</v>
      </c>
      <c r="K110" s="41">
        <v>585</v>
      </c>
      <c r="L110" s="144">
        <v>22</v>
      </c>
      <c r="M110" s="144">
        <v>0</v>
      </c>
      <c r="N110" s="144">
        <f t="shared" si="29"/>
        <v>22</v>
      </c>
      <c r="O110" s="145">
        <f t="shared" si="30"/>
        <v>12870</v>
      </c>
      <c r="P110" s="146">
        <v>36</v>
      </c>
      <c r="Q110" s="146">
        <v>22</v>
      </c>
      <c r="R110" s="148">
        <v>0.4</v>
      </c>
      <c r="S110" s="147">
        <f t="shared" si="34"/>
        <v>316.8</v>
      </c>
      <c r="T110" s="143" t="s">
        <v>368</v>
      </c>
      <c r="U110" s="145">
        <v>0</v>
      </c>
      <c r="V110" s="145">
        <v>0</v>
      </c>
      <c r="W110" s="139" t="s">
        <v>369</v>
      </c>
      <c r="X110" s="145">
        <f t="shared" si="31"/>
        <v>13186.8</v>
      </c>
      <c r="Y110" s="145">
        <f t="shared" si="32"/>
        <v>4400</v>
      </c>
      <c r="Z110" s="145">
        <v>6</v>
      </c>
      <c r="AA110" s="145">
        <v>149</v>
      </c>
      <c r="AB110" s="144">
        <f t="shared" si="37"/>
        <v>894</v>
      </c>
      <c r="AC110" s="219" t="s">
        <v>370</v>
      </c>
      <c r="AD110" s="151">
        <v>0</v>
      </c>
      <c r="AE110" s="151"/>
      <c r="AF110" s="145">
        <f t="shared" si="33"/>
        <v>5294</v>
      </c>
      <c r="AG110" s="145">
        <f t="shared" si="28"/>
        <v>18480.8</v>
      </c>
      <c r="AH110" s="152" t="s">
        <v>62</v>
      </c>
      <c r="AI110" s="152" t="s">
        <v>62</v>
      </c>
      <c r="AJ110" s="66" t="str">
        <f t="shared" si="36"/>
        <v>613-PR</v>
      </c>
      <c r="AK110" s="42"/>
    </row>
    <row r="111" spans="1:37" s="32" customFormat="1" ht="35.25" customHeight="1" x14ac:dyDescent="0.2">
      <c r="A111" s="44" t="s">
        <v>356</v>
      </c>
      <c r="B111" s="44"/>
      <c r="C111" s="45" t="s">
        <v>357</v>
      </c>
      <c r="D111" s="161" t="s">
        <v>38</v>
      </c>
      <c r="E111" s="161" t="s">
        <v>54</v>
      </c>
      <c r="F111" s="163" t="s">
        <v>240</v>
      </c>
      <c r="G111" s="163" t="s">
        <v>296</v>
      </c>
      <c r="H111" s="163" t="s">
        <v>359</v>
      </c>
      <c r="I111" s="164">
        <v>60</v>
      </c>
      <c r="J111" s="44" t="s">
        <v>58</v>
      </c>
      <c r="K111" s="70">
        <v>585</v>
      </c>
      <c r="L111" s="165">
        <v>0</v>
      </c>
      <c r="M111" s="165">
        <v>0</v>
      </c>
      <c r="N111" s="165">
        <f t="shared" si="29"/>
        <v>0</v>
      </c>
      <c r="O111" s="170">
        <f t="shared" si="30"/>
        <v>0</v>
      </c>
      <c r="P111" s="167">
        <v>0</v>
      </c>
      <c r="Q111" s="167">
        <v>8</v>
      </c>
      <c r="R111" s="168">
        <v>0.4</v>
      </c>
      <c r="S111" s="193">
        <f t="shared" si="34"/>
        <v>0</v>
      </c>
      <c r="T111" s="163" t="s">
        <v>371</v>
      </c>
      <c r="U111" s="170">
        <v>0</v>
      </c>
      <c r="V111" s="170">
        <v>0</v>
      </c>
      <c r="W111" s="171" t="s">
        <v>369</v>
      </c>
      <c r="X111" s="170">
        <f t="shared" si="31"/>
        <v>0</v>
      </c>
      <c r="Y111" s="170">
        <f t="shared" si="32"/>
        <v>0</v>
      </c>
      <c r="Z111" s="170">
        <v>0</v>
      </c>
      <c r="AA111" s="170">
        <v>149</v>
      </c>
      <c r="AB111" s="165">
        <f t="shared" si="37"/>
        <v>0</v>
      </c>
      <c r="AC111" s="172" t="s">
        <v>372</v>
      </c>
      <c r="AD111" s="173">
        <v>0</v>
      </c>
      <c r="AE111" s="173"/>
      <c r="AF111" s="170">
        <f t="shared" si="33"/>
        <v>0</v>
      </c>
      <c r="AG111" s="170">
        <f t="shared" si="28"/>
        <v>0</v>
      </c>
      <c r="AH111" s="152"/>
      <c r="AI111" s="152"/>
      <c r="AJ111" s="65" t="str">
        <f t="shared" si="36"/>
        <v>613-PR</v>
      </c>
      <c r="AK111" s="39" t="s">
        <v>373</v>
      </c>
    </row>
    <row r="112" spans="1:37" s="32" customFormat="1" ht="36.75" customHeight="1" x14ac:dyDescent="0.2">
      <c r="A112" s="40" t="s">
        <v>356</v>
      </c>
      <c r="B112" s="40"/>
      <c r="C112" s="49" t="s">
        <v>357</v>
      </c>
      <c r="D112" s="135" t="s">
        <v>38</v>
      </c>
      <c r="E112" s="135" t="s">
        <v>54</v>
      </c>
      <c r="F112" s="143" t="s">
        <v>374</v>
      </c>
      <c r="G112" s="143" t="s">
        <v>296</v>
      </c>
      <c r="H112" s="143" t="s">
        <v>359</v>
      </c>
      <c r="I112" s="136">
        <v>60</v>
      </c>
      <c r="J112" s="40" t="s">
        <v>58</v>
      </c>
      <c r="K112" s="41">
        <v>585</v>
      </c>
      <c r="L112" s="144">
        <v>0</v>
      </c>
      <c r="M112" s="144">
        <v>20</v>
      </c>
      <c r="N112" s="144">
        <f t="shared" si="29"/>
        <v>20</v>
      </c>
      <c r="O112" s="145">
        <f t="shared" si="30"/>
        <v>11700</v>
      </c>
      <c r="P112" s="146">
        <v>36</v>
      </c>
      <c r="Q112" s="146">
        <v>110</v>
      </c>
      <c r="R112" s="148">
        <v>0.4</v>
      </c>
      <c r="S112" s="147">
        <f t="shared" si="34"/>
        <v>1584</v>
      </c>
      <c r="T112" s="143" t="s">
        <v>375</v>
      </c>
      <c r="U112" s="145">
        <v>0</v>
      </c>
      <c r="V112" s="145">
        <v>0</v>
      </c>
      <c r="W112" s="139" t="s">
        <v>44</v>
      </c>
      <c r="X112" s="145">
        <f t="shared" si="31"/>
        <v>13284</v>
      </c>
      <c r="Y112" s="145">
        <f t="shared" si="32"/>
        <v>4000</v>
      </c>
      <c r="Z112" s="145">
        <v>6</v>
      </c>
      <c r="AA112" s="145">
        <v>385</v>
      </c>
      <c r="AB112" s="144">
        <f t="shared" si="37"/>
        <v>2310</v>
      </c>
      <c r="AC112" s="150" t="s">
        <v>376</v>
      </c>
      <c r="AD112" s="151">
        <v>0</v>
      </c>
      <c r="AE112" s="151"/>
      <c r="AF112" s="145">
        <f t="shared" si="33"/>
        <v>6310</v>
      </c>
      <c r="AG112" s="145">
        <f t="shared" si="28"/>
        <v>19594</v>
      </c>
      <c r="AH112" s="152"/>
      <c r="AI112" s="152"/>
      <c r="AJ112" s="66" t="str">
        <f t="shared" si="36"/>
        <v>613-PR</v>
      </c>
      <c r="AK112" s="36"/>
    </row>
    <row r="113" spans="1:37" s="32" customFormat="1" ht="36.75" customHeight="1" x14ac:dyDescent="0.2">
      <c r="A113" s="40" t="s">
        <v>356</v>
      </c>
      <c r="B113" s="40"/>
      <c r="C113" s="49" t="s">
        <v>357</v>
      </c>
      <c r="D113" s="135" t="s">
        <v>38</v>
      </c>
      <c r="E113" s="135" t="s">
        <v>54</v>
      </c>
      <c r="F113" s="143" t="s">
        <v>97</v>
      </c>
      <c r="G113" s="143" t="s">
        <v>312</v>
      </c>
      <c r="H113" s="143" t="s">
        <v>359</v>
      </c>
      <c r="I113" s="136">
        <v>60</v>
      </c>
      <c r="J113" s="40" t="s">
        <v>58</v>
      </c>
      <c r="K113" s="41">
        <v>585</v>
      </c>
      <c r="L113" s="144">
        <v>0</v>
      </c>
      <c r="M113" s="144">
        <v>25</v>
      </c>
      <c r="N113" s="144">
        <f t="shared" si="29"/>
        <v>25</v>
      </c>
      <c r="O113" s="145">
        <f t="shared" si="30"/>
        <v>14625</v>
      </c>
      <c r="P113" s="146">
        <v>36</v>
      </c>
      <c r="Q113" s="146">
        <v>72</v>
      </c>
      <c r="R113" s="148">
        <v>0.4</v>
      </c>
      <c r="S113" s="147">
        <f t="shared" si="34"/>
        <v>1036.8</v>
      </c>
      <c r="T113" s="143" t="s">
        <v>375</v>
      </c>
      <c r="U113" s="145">
        <v>0</v>
      </c>
      <c r="V113" s="145">
        <f t="shared" ref="V113:V119" si="40">(N113*U113)</f>
        <v>0</v>
      </c>
      <c r="W113" s="139" t="s">
        <v>44</v>
      </c>
      <c r="X113" s="145">
        <f t="shared" si="31"/>
        <v>15661.8</v>
      </c>
      <c r="Y113" s="145">
        <f t="shared" si="32"/>
        <v>5000</v>
      </c>
      <c r="Z113" s="145">
        <v>6</v>
      </c>
      <c r="AA113" s="145">
        <v>238</v>
      </c>
      <c r="AB113" s="144">
        <f t="shared" si="37"/>
        <v>1428</v>
      </c>
      <c r="AC113" s="136" t="s">
        <v>376</v>
      </c>
      <c r="AD113" s="151">
        <v>0</v>
      </c>
      <c r="AE113" s="151"/>
      <c r="AF113" s="145">
        <f t="shared" si="33"/>
        <v>6428</v>
      </c>
      <c r="AG113" s="145">
        <f t="shared" si="28"/>
        <v>22089.8</v>
      </c>
      <c r="AH113" s="152"/>
      <c r="AI113" s="152"/>
      <c r="AJ113" s="66" t="str">
        <f t="shared" si="36"/>
        <v>613-PR</v>
      </c>
      <c r="AK113" s="36" t="s">
        <v>1018</v>
      </c>
    </row>
    <row r="114" spans="1:37" s="32" customFormat="1" ht="36.75" customHeight="1" x14ac:dyDescent="0.2">
      <c r="A114" s="40" t="s">
        <v>356</v>
      </c>
      <c r="B114" s="40"/>
      <c r="C114" s="49" t="s">
        <v>357</v>
      </c>
      <c r="D114" s="135" t="s">
        <v>38</v>
      </c>
      <c r="E114" s="135" t="s">
        <v>54</v>
      </c>
      <c r="F114" s="143" t="s">
        <v>236</v>
      </c>
      <c r="G114" s="143" t="s">
        <v>296</v>
      </c>
      <c r="H114" s="143" t="s">
        <v>377</v>
      </c>
      <c r="I114" s="136">
        <v>45</v>
      </c>
      <c r="J114" s="40" t="s">
        <v>58</v>
      </c>
      <c r="K114" s="41">
        <v>585</v>
      </c>
      <c r="L114" s="144">
        <v>0</v>
      </c>
      <c r="M114" s="144">
        <v>13</v>
      </c>
      <c r="N114" s="144">
        <f t="shared" si="29"/>
        <v>13</v>
      </c>
      <c r="O114" s="145">
        <f t="shared" si="30"/>
        <v>7605</v>
      </c>
      <c r="P114" s="146">
        <v>28</v>
      </c>
      <c r="Q114" s="146">
        <v>31</v>
      </c>
      <c r="R114" s="148">
        <v>0.4</v>
      </c>
      <c r="S114" s="147">
        <f t="shared" si="34"/>
        <v>347.2</v>
      </c>
      <c r="T114" s="143" t="s">
        <v>378</v>
      </c>
      <c r="U114" s="145">
        <v>0</v>
      </c>
      <c r="V114" s="145">
        <f t="shared" si="40"/>
        <v>0</v>
      </c>
      <c r="W114" s="139" t="s">
        <v>44</v>
      </c>
      <c r="X114" s="145">
        <f t="shared" si="31"/>
        <v>7952.2</v>
      </c>
      <c r="Y114" s="145">
        <f t="shared" si="32"/>
        <v>2600</v>
      </c>
      <c r="Z114" s="145">
        <v>4</v>
      </c>
      <c r="AA114" s="145">
        <v>149</v>
      </c>
      <c r="AB114" s="144">
        <f t="shared" si="37"/>
        <v>596</v>
      </c>
      <c r="AC114" s="136" t="s">
        <v>379</v>
      </c>
      <c r="AD114" s="144">
        <v>0</v>
      </c>
      <c r="AE114" s="144"/>
      <c r="AF114" s="145">
        <f t="shared" si="33"/>
        <v>3196</v>
      </c>
      <c r="AG114" s="145">
        <f t="shared" si="28"/>
        <v>11148.2</v>
      </c>
      <c r="AH114" s="152"/>
      <c r="AI114" s="152"/>
      <c r="AJ114" s="66" t="str">
        <f t="shared" si="36"/>
        <v>613-PR</v>
      </c>
      <c r="AK114" s="36" t="s">
        <v>1019</v>
      </c>
    </row>
    <row r="115" spans="1:37" s="32" customFormat="1" ht="37.5" customHeight="1" x14ac:dyDescent="0.2">
      <c r="A115" s="40" t="s">
        <v>356</v>
      </c>
      <c r="B115" s="40"/>
      <c r="C115" s="49" t="s">
        <v>357</v>
      </c>
      <c r="D115" s="135" t="s">
        <v>38</v>
      </c>
      <c r="E115" s="135" t="s">
        <v>39</v>
      </c>
      <c r="F115" s="143" t="s">
        <v>380</v>
      </c>
      <c r="G115" s="143" t="s">
        <v>296</v>
      </c>
      <c r="H115" s="143" t="s">
        <v>377</v>
      </c>
      <c r="I115" s="136">
        <v>45</v>
      </c>
      <c r="J115" s="40" t="s">
        <v>58</v>
      </c>
      <c r="K115" s="41">
        <v>585</v>
      </c>
      <c r="L115" s="144">
        <v>0</v>
      </c>
      <c r="M115" s="144">
        <v>25</v>
      </c>
      <c r="N115" s="144">
        <f t="shared" si="29"/>
        <v>25</v>
      </c>
      <c r="O115" s="145">
        <f t="shared" si="30"/>
        <v>14625</v>
      </c>
      <c r="P115" s="146">
        <v>28</v>
      </c>
      <c r="Q115" s="146">
        <v>88</v>
      </c>
      <c r="R115" s="148">
        <v>0.4</v>
      </c>
      <c r="S115" s="147">
        <f t="shared" si="34"/>
        <v>985.60000000000014</v>
      </c>
      <c r="T115" s="143" t="s">
        <v>381</v>
      </c>
      <c r="U115" s="145">
        <v>0</v>
      </c>
      <c r="V115" s="145">
        <f t="shared" si="40"/>
        <v>0</v>
      </c>
      <c r="W115" s="139" t="s">
        <v>44</v>
      </c>
      <c r="X115" s="145">
        <f t="shared" si="31"/>
        <v>15610.6</v>
      </c>
      <c r="Y115" s="145">
        <f t="shared" si="32"/>
        <v>5000</v>
      </c>
      <c r="Z115" s="145">
        <v>4</v>
      </c>
      <c r="AA115" s="145">
        <v>420</v>
      </c>
      <c r="AB115" s="144">
        <f t="shared" si="37"/>
        <v>1680</v>
      </c>
      <c r="AC115" s="150" t="s">
        <v>382</v>
      </c>
      <c r="AD115" s="151">
        <v>0</v>
      </c>
      <c r="AE115" s="151"/>
      <c r="AF115" s="145">
        <f t="shared" si="33"/>
        <v>6680</v>
      </c>
      <c r="AG115" s="145">
        <f t="shared" si="28"/>
        <v>22290.6</v>
      </c>
      <c r="AH115" s="152"/>
      <c r="AI115" s="152"/>
      <c r="AJ115" s="66" t="str">
        <f t="shared" si="36"/>
        <v>613-PR</v>
      </c>
      <c r="AK115" s="36"/>
    </row>
    <row r="116" spans="1:37" s="32" customFormat="1" ht="35.25" customHeight="1" x14ac:dyDescent="0.2">
      <c r="A116" s="40" t="s">
        <v>383</v>
      </c>
      <c r="B116" s="40"/>
      <c r="C116" s="49" t="s">
        <v>384</v>
      </c>
      <c r="D116" s="135" t="s">
        <v>38</v>
      </c>
      <c r="E116" s="135" t="s">
        <v>54</v>
      </c>
      <c r="F116" s="143" t="s">
        <v>367</v>
      </c>
      <c r="G116" s="143" t="s">
        <v>56</v>
      </c>
      <c r="H116" s="143" t="s">
        <v>385</v>
      </c>
      <c r="I116" s="136">
        <v>45</v>
      </c>
      <c r="J116" s="40" t="s">
        <v>58</v>
      </c>
      <c r="K116" s="41">
        <v>585</v>
      </c>
      <c r="L116" s="144">
        <v>19</v>
      </c>
      <c r="M116" s="144">
        <v>0</v>
      </c>
      <c r="N116" s="144">
        <f t="shared" si="29"/>
        <v>19</v>
      </c>
      <c r="O116" s="145">
        <f t="shared" si="30"/>
        <v>11115</v>
      </c>
      <c r="P116" s="146">
        <v>28</v>
      </c>
      <c r="Q116" s="146">
        <v>22</v>
      </c>
      <c r="R116" s="148">
        <v>0.4</v>
      </c>
      <c r="S116" s="148">
        <f t="shared" si="34"/>
        <v>246.40000000000003</v>
      </c>
      <c r="T116" s="149" t="s">
        <v>386</v>
      </c>
      <c r="U116" s="146">
        <v>385</v>
      </c>
      <c r="V116" s="145">
        <f t="shared" si="40"/>
        <v>7315</v>
      </c>
      <c r="W116" s="139" t="s">
        <v>387</v>
      </c>
      <c r="X116" s="145">
        <f t="shared" si="31"/>
        <v>18676.400000000001</v>
      </c>
      <c r="Y116" s="145">
        <f t="shared" si="32"/>
        <v>3800</v>
      </c>
      <c r="Z116" s="145">
        <v>1</v>
      </c>
      <c r="AA116" s="145">
        <v>149</v>
      </c>
      <c r="AB116" s="144">
        <f t="shared" si="37"/>
        <v>149</v>
      </c>
      <c r="AC116" s="150" t="s">
        <v>388</v>
      </c>
      <c r="AD116" s="151">
        <v>0</v>
      </c>
      <c r="AE116" s="151"/>
      <c r="AF116" s="145">
        <f t="shared" si="33"/>
        <v>3949</v>
      </c>
      <c r="AG116" s="145">
        <f t="shared" si="28"/>
        <v>22625.4</v>
      </c>
      <c r="AH116" s="152">
        <f>SUM(N116:N123)</f>
        <v>136</v>
      </c>
      <c r="AI116" s="152">
        <f>SUM(AG116:AG123)</f>
        <v>199254</v>
      </c>
      <c r="AJ116" s="66" t="str">
        <f t="shared" si="36"/>
        <v>615-PR</v>
      </c>
      <c r="AK116" s="36"/>
    </row>
    <row r="117" spans="1:37" s="32" customFormat="1" ht="38.25" customHeight="1" x14ac:dyDescent="0.2">
      <c r="A117" s="40" t="s">
        <v>383</v>
      </c>
      <c r="B117" s="40"/>
      <c r="C117" s="49" t="s">
        <v>384</v>
      </c>
      <c r="D117" s="135" t="s">
        <v>38</v>
      </c>
      <c r="E117" s="135" t="s">
        <v>54</v>
      </c>
      <c r="F117" s="143" t="s">
        <v>340</v>
      </c>
      <c r="G117" s="143" t="s">
        <v>389</v>
      </c>
      <c r="H117" s="143" t="s">
        <v>390</v>
      </c>
      <c r="I117" s="136">
        <v>45</v>
      </c>
      <c r="J117" s="40" t="s">
        <v>43</v>
      </c>
      <c r="K117" s="41">
        <v>1200</v>
      </c>
      <c r="L117" s="144">
        <v>17</v>
      </c>
      <c r="M117" s="144">
        <v>0</v>
      </c>
      <c r="N117" s="144">
        <f t="shared" si="29"/>
        <v>17</v>
      </c>
      <c r="O117" s="145">
        <f t="shared" si="30"/>
        <v>20400</v>
      </c>
      <c r="P117" s="146">
        <v>0</v>
      </c>
      <c r="Q117" s="146">
        <v>0</v>
      </c>
      <c r="R117" s="148">
        <v>0.4</v>
      </c>
      <c r="S117" s="148">
        <f t="shared" si="34"/>
        <v>0</v>
      </c>
      <c r="T117" s="149"/>
      <c r="U117" s="146">
        <v>0</v>
      </c>
      <c r="V117" s="145">
        <f t="shared" si="40"/>
        <v>0</v>
      </c>
      <c r="W117" s="139"/>
      <c r="X117" s="145">
        <f t="shared" si="31"/>
        <v>20400</v>
      </c>
      <c r="Y117" s="145">
        <f t="shared" si="32"/>
        <v>3400</v>
      </c>
      <c r="Z117" s="145">
        <v>14</v>
      </c>
      <c r="AA117" s="145">
        <v>425</v>
      </c>
      <c r="AB117" s="144">
        <f t="shared" si="37"/>
        <v>5950</v>
      </c>
      <c r="AC117" s="216" t="s">
        <v>341</v>
      </c>
      <c r="AD117" s="151">
        <v>0</v>
      </c>
      <c r="AE117" s="151"/>
      <c r="AF117" s="145">
        <f t="shared" si="33"/>
        <v>9350</v>
      </c>
      <c r="AG117" s="145">
        <f t="shared" si="28"/>
        <v>29750</v>
      </c>
      <c r="AH117" s="152"/>
      <c r="AI117" s="152"/>
      <c r="AJ117" s="66" t="str">
        <f t="shared" si="36"/>
        <v>615-PR</v>
      </c>
      <c r="AK117" s="36"/>
    </row>
    <row r="118" spans="1:37" s="32" customFormat="1" ht="24.75" customHeight="1" x14ac:dyDescent="0.2">
      <c r="A118" s="40" t="s">
        <v>383</v>
      </c>
      <c r="B118" s="40"/>
      <c r="C118" s="49" t="s">
        <v>384</v>
      </c>
      <c r="D118" s="135" t="s">
        <v>38</v>
      </c>
      <c r="E118" s="135" t="s">
        <v>54</v>
      </c>
      <c r="F118" s="143" t="s">
        <v>224</v>
      </c>
      <c r="G118" s="143" t="s">
        <v>152</v>
      </c>
      <c r="H118" s="143" t="s">
        <v>385</v>
      </c>
      <c r="I118" s="136">
        <v>45</v>
      </c>
      <c r="J118" s="40" t="s">
        <v>43</v>
      </c>
      <c r="K118" s="41">
        <v>1200</v>
      </c>
      <c r="L118" s="144">
        <v>0</v>
      </c>
      <c r="M118" s="144">
        <v>17</v>
      </c>
      <c r="N118" s="144">
        <f t="shared" si="29"/>
        <v>17</v>
      </c>
      <c r="O118" s="145">
        <f t="shared" si="30"/>
        <v>20400</v>
      </c>
      <c r="P118" s="146">
        <v>0</v>
      </c>
      <c r="Q118" s="146">
        <v>0</v>
      </c>
      <c r="R118" s="148">
        <v>0.4</v>
      </c>
      <c r="S118" s="148">
        <f t="shared" si="34"/>
        <v>0</v>
      </c>
      <c r="T118" s="149"/>
      <c r="U118" s="146">
        <v>0</v>
      </c>
      <c r="V118" s="145">
        <f t="shared" si="40"/>
        <v>0</v>
      </c>
      <c r="W118" s="139"/>
      <c r="X118" s="145">
        <f t="shared" si="31"/>
        <v>20400</v>
      </c>
      <c r="Y118" s="145">
        <f t="shared" si="32"/>
        <v>3400</v>
      </c>
      <c r="Z118" s="145">
        <v>14</v>
      </c>
      <c r="AA118" s="145">
        <v>149</v>
      </c>
      <c r="AB118" s="144">
        <f t="shared" si="37"/>
        <v>2086</v>
      </c>
      <c r="AC118" s="150" t="s">
        <v>391</v>
      </c>
      <c r="AD118" s="151">
        <v>0</v>
      </c>
      <c r="AE118" s="151"/>
      <c r="AF118" s="145">
        <f t="shared" si="33"/>
        <v>5486</v>
      </c>
      <c r="AG118" s="145">
        <f t="shared" si="28"/>
        <v>25886</v>
      </c>
      <c r="AH118" s="152"/>
      <c r="AI118" s="152"/>
      <c r="AJ118" s="66" t="str">
        <f t="shared" si="36"/>
        <v>615-PR</v>
      </c>
      <c r="AK118" s="36"/>
    </row>
    <row r="119" spans="1:37" s="32" customFormat="1" ht="34" customHeight="1" x14ac:dyDescent="0.2">
      <c r="A119" s="40" t="s">
        <v>383</v>
      </c>
      <c r="B119" s="40"/>
      <c r="C119" s="49" t="s">
        <v>384</v>
      </c>
      <c r="D119" s="135" t="s">
        <v>38</v>
      </c>
      <c r="E119" s="135" t="s">
        <v>54</v>
      </c>
      <c r="F119" s="143" t="s">
        <v>392</v>
      </c>
      <c r="G119" s="143" t="s">
        <v>152</v>
      </c>
      <c r="H119" s="143" t="s">
        <v>385</v>
      </c>
      <c r="I119" s="136">
        <v>45</v>
      </c>
      <c r="J119" s="40" t="s">
        <v>262</v>
      </c>
      <c r="K119" s="41">
        <v>585</v>
      </c>
      <c r="L119" s="144">
        <v>0</v>
      </c>
      <c r="M119" s="144">
        <v>21</v>
      </c>
      <c r="N119" s="144">
        <f t="shared" si="29"/>
        <v>21</v>
      </c>
      <c r="O119" s="145">
        <f t="shared" si="30"/>
        <v>12285</v>
      </c>
      <c r="P119" s="146">
        <v>14</v>
      </c>
      <c r="Q119" s="146">
        <v>121</v>
      </c>
      <c r="R119" s="148">
        <v>0.4</v>
      </c>
      <c r="S119" s="148">
        <f t="shared" si="34"/>
        <v>677.60000000000014</v>
      </c>
      <c r="T119" s="149"/>
      <c r="U119" s="146">
        <v>385</v>
      </c>
      <c r="V119" s="145">
        <f t="shared" si="40"/>
        <v>8085</v>
      </c>
      <c r="W119" s="139"/>
      <c r="X119" s="145">
        <f t="shared" si="31"/>
        <v>21047.599999999999</v>
      </c>
      <c r="Y119" s="145">
        <f t="shared" si="32"/>
        <v>4200</v>
      </c>
      <c r="Z119" s="145">
        <v>1</v>
      </c>
      <c r="AA119" s="145">
        <v>600</v>
      </c>
      <c r="AB119" s="144">
        <f t="shared" si="37"/>
        <v>600</v>
      </c>
      <c r="AC119" s="150" t="s">
        <v>391</v>
      </c>
      <c r="AD119" s="151">
        <v>1</v>
      </c>
      <c r="AE119" s="151"/>
      <c r="AF119" s="145">
        <f t="shared" si="33"/>
        <v>4801</v>
      </c>
      <c r="AG119" s="145">
        <f t="shared" si="28"/>
        <v>25848.6</v>
      </c>
      <c r="AH119" s="152"/>
      <c r="AI119" s="152"/>
      <c r="AJ119" s="65" t="str">
        <f t="shared" si="36"/>
        <v>615-PR</v>
      </c>
      <c r="AK119" s="39" t="s">
        <v>393</v>
      </c>
    </row>
    <row r="120" spans="1:37" s="32" customFormat="1" ht="35.25" customHeight="1" x14ac:dyDescent="0.2">
      <c r="A120" s="40" t="s">
        <v>383</v>
      </c>
      <c r="B120" s="40"/>
      <c r="C120" s="49" t="s">
        <v>384</v>
      </c>
      <c r="D120" s="135" t="s">
        <v>38</v>
      </c>
      <c r="E120" s="135" t="s">
        <v>54</v>
      </c>
      <c r="F120" s="143" t="s">
        <v>224</v>
      </c>
      <c r="G120" s="143" t="s">
        <v>207</v>
      </c>
      <c r="H120" s="143" t="s">
        <v>208</v>
      </c>
      <c r="I120" s="136">
        <v>45</v>
      </c>
      <c r="J120" s="40" t="s">
        <v>43</v>
      </c>
      <c r="K120" s="41">
        <v>1200</v>
      </c>
      <c r="L120" s="144">
        <v>0</v>
      </c>
      <c r="M120" s="144">
        <v>10</v>
      </c>
      <c r="N120" s="144">
        <f t="shared" si="29"/>
        <v>10</v>
      </c>
      <c r="O120" s="145">
        <f t="shared" si="30"/>
        <v>12000</v>
      </c>
      <c r="P120" s="146">
        <v>0</v>
      </c>
      <c r="Q120" s="146">
        <v>0</v>
      </c>
      <c r="R120" s="148">
        <v>0</v>
      </c>
      <c r="S120" s="147">
        <v>0</v>
      </c>
      <c r="T120" s="149" t="s">
        <v>44</v>
      </c>
      <c r="U120" s="145">
        <v>0</v>
      </c>
      <c r="V120" s="145">
        <v>0</v>
      </c>
      <c r="W120" s="139" t="s">
        <v>44</v>
      </c>
      <c r="X120" s="145">
        <f t="shared" si="31"/>
        <v>12000</v>
      </c>
      <c r="Y120" s="145">
        <f t="shared" si="32"/>
        <v>2000</v>
      </c>
      <c r="Z120" s="145">
        <v>14</v>
      </c>
      <c r="AA120" s="145">
        <v>149</v>
      </c>
      <c r="AB120" s="144">
        <f t="shared" si="37"/>
        <v>2086</v>
      </c>
      <c r="AC120" s="150" t="s">
        <v>394</v>
      </c>
      <c r="AD120" s="151">
        <v>0</v>
      </c>
      <c r="AE120" s="151"/>
      <c r="AF120" s="145">
        <f t="shared" si="33"/>
        <v>4086</v>
      </c>
      <c r="AG120" s="137">
        <f t="shared" si="28"/>
        <v>16086</v>
      </c>
      <c r="AH120" s="152"/>
      <c r="AI120" s="152"/>
      <c r="AJ120" s="66" t="str">
        <f t="shared" si="36"/>
        <v>615-PR</v>
      </c>
      <c r="AK120" s="74"/>
    </row>
    <row r="121" spans="1:37" s="32" customFormat="1" ht="48.75" customHeight="1" x14ac:dyDescent="0.2">
      <c r="A121" s="40" t="s">
        <v>383</v>
      </c>
      <c r="B121" s="40"/>
      <c r="C121" s="49" t="s">
        <v>384</v>
      </c>
      <c r="D121" s="135" t="s">
        <v>38</v>
      </c>
      <c r="E121" s="135" t="s">
        <v>54</v>
      </c>
      <c r="F121" s="143" t="s">
        <v>224</v>
      </c>
      <c r="G121" s="143" t="s">
        <v>395</v>
      </c>
      <c r="H121" s="143" t="s">
        <v>396</v>
      </c>
      <c r="I121" s="136">
        <v>45</v>
      </c>
      <c r="J121" s="40" t="s">
        <v>43</v>
      </c>
      <c r="K121" s="41">
        <v>1200</v>
      </c>
      <c r="L121" s="144">
        <v>14</v>
      </c>
      <c r="M121" s="144">
        <v>0</v>
      </c>
      <c r="N121" s="144">
        <f t="shared" si="29"/>
        <v>14</v>
      </c>
      <c r="O121" s="145">
        <f t="shared" si="30"/>
        <v>16800</v>
      </c>
      <c r="P121" s="146">
        <v>0</v>
      </c>
      <c r="Q121" s="146">
        <v>0</v>
      </c>
      <c r="R121" s="148">
        <v>0.4</v>
      </c>
      <c r="S121" s="148">
        <f t="shared" ref="S121:S152" si="41">SUM(Q121*R121*P121)</f>
        <v>0</v>
      </c>
      <c r="T121" s="149"/>
      <c r="U121" s="146">
        <v>0</v>
      </c>
      <c r="V121" s="145">
        <f t="shared" ref="V121:V152" si="42">(N121*U121)</f>
        <v>0</v>
      </c>
      <c r="W121" s="139"/>
      <c r="X121" s="145">
        <f t="shared" si="31"/>
        <v>16800</v>
      </c>
      <c r="Y121" s="145">
        <f t="shared" si="32"/>
        <v>2800</v>
      </c>
      <c r="Z121" s="145">
        <v>14</v>
      </c>
      <c r="AA121" s="145">
        <v>149</v>
      </c>
      <c r="AB121" s="144">
        <f t="shared" si="37"/>
        <v>2086</v>
      </c>
      <c r="AC121" s="185" t="s">
        <v>397</v>
      </c>
      <c r="AD121" s="151">
        <v>0</v>
      </c>
      <c r="AE121" s="151"/>
      <c r="AF121" s="145">
        <f t="shared" si="33"/>
        <v>4886</v>
      </c>
      <c r="AG121" s="145">
        <f t="shared" si="28"/>
        <v>21686</v>
      </c>
      <c r="AH121" s="152"/>
      <c r="AI121" s="152"/>
      <c r="AJ121" s="66" t="str">
        <f t="shared" si="36"/>
        <v>615-PR</v>
      </c>
      <c r="AK121" s="36"/>
    </row>
    <row r="122" spans="1:37" s="32" customFormat="1" ht="49.5" customHeight="1" x14ac:dyDescent="0.2">
      <c r="A122" s="40" t="s">
        <v>383</v>
      </c>
      <c r="B122" s="40"/>
      <c r="C122" s="49" t="s">
        <v>384</v>
      </c>
      <c r="D122" s="135" t="s">
        <v>38</v>
      </c>
      <c r="E122" s="135" t="s">
        <v>54</v>
      </c>
      <c r="F122" s="143" t="s">
        <v>224</v>
      </c>
      <c r="G122" s="143" t="s">
        <v>219</v>
      </c>
      <c r="H122" s="143" t="s">
        <v>220</v>
      </c>
      <c r="I122" s="136">
        <v>45</v>
      </c>
      <c r="J122" s="40" t="s">
        <v>43</v>
      </c>
      <c r="K122" s="41">
        <v>1200</v>
      </c>
      <c r="L122" s="144">
        <v>0</v>
      </c>
      <c r="M122" s="144">
        <v>17</v>
      </c>
      <c r="N122" s="144">
        <f t="shared" si="29"/>
        <v>17</v>
      </c>
      <c r="O122" s="145">
        <f t="shared" si="30"/>
        <v>20400</v>
      </c>
      <c r="P122" s="146">
        <v>0</v>
      </c>
      <c r="Q122" s="146">
        <v>0</v>
      </c>
      <c r="R122" s="148">
        <v>0.4</v>
      </c>
      <c r="S122" s="148">
        <f t="shared" si="41"/>
        <v>0</v>
      </c>
      <c r="T122" s="149"/>
      <c r="U122" s="146">
        <v>0</v>
      </c>
      <c r="V122" s="145">
        <f t="shared" si="42"/>
        <v>0</v>
      </c>
      <c r="W122" s="139"/>
      <c r="X122" s="145">
        <f t="shared" si="31"/>
        <v>20400</v>
      </c>
      <c r="Y122" s="145">
        <f t="shared" si="32"/>
        <v>3400</v>
      </c>
      <c r="Z122" s="145">
        <v>14</v>
      </c>
      <c r="AA122" s="145">
        <v>149</v>
      </c>
      <c r="AB122" s="144">
        <f t="shared" si="37"/>
        <v>2086</v>
      </c>
      <c r="AC122" s="185" t="s">
        <v>398</v>
      </c>
      <c r="AD122" s="151">
        <v>0</v>
      </c>
      <c r="AE122" s="151"/>
      <c r="AF122" s="145">
        <f t="shared" si="33"/>
        <v>5486</v>
      </c>
      <c r="AG122" s="145">
        <f t="shared" si="28"/>
        <v>25886</v>
      </c>
      <c r="AH122" s="152"/>
      <c r="AI122" s="152"/>
      <c r="AJ122" s="66" t="str">
        <f t="shared" si="36"/>
        <v>615-PR</v>
      </c>
      <c r="AK122" s="36"/>
    </row>
    <row r="123" spans="1:37" s="32" customFormat="1" ht="42.75" customHeight="1" x14ac:dyDescent="0.2">
      <c r="A123" s="40" t="s">
        <v>383</v>
      </c>
      <c r="B123" s="40"/>
      <c r="C123" s="49" t="s">
        <v>384</v>
      </c>
      <c r="D123" s="135" t="s">
        <v>38</v>
      </c>
      <c r="E123" s="135" t="s">
        <v>54</v>
      </c>
      <c r="F123" s="143" t="s">
        <v>224</v>
      </c>
      <c r="G123" s="143" t="s">
        <v>399</v>
      </c>
      <c r="H123" s="143" t="s">
        <v>400</v>
      </c>
      <c r="I123" s="136">
        <v>45</v>
      </c>
      <c r="J123" s="40" t="s">
        <v>43</v>
      </c>
      <c r="K123" s="41">
        <v>1200</v>
      </c>
      <c r="L123" s="144">
        <v>0</v>
      </c>
      <c r="M123" s="144">
        <v>21</v>
      </c>
      <c r="N123" s="144">
        <f t="shared" si="29"/>
        <v>21</v>
      </c>
      <c r="O123" s="145">
        <f t="shared" si="30"/>
        <v>25200</v>
      </c>
      <c r="P123" s="146">
        <v>0</v>
      </c>
      <c r="Q123" s="146">
        <v>0</v>
      </c>
      <c r="R123" s="148">
        <v>0.4</v>
      </c>
      <c r="S123" s="148">
        <f t="shared" si="41"/>
        <v>0</v>
      </c>
      <c r="T123" s="149"/>
      <c r="U123" s="146">
        <v>0</v>
      </c>
      <c r="V123" s="145">
        <f t="shared" si="42"/>
        <v>0</v>
      </c>
      <c r="W123" s="139"/>
      <c r="X123" s="145">
        <f t="shared" si="31"/>
        <v>25200</v>
      </c>
      <c r="Y123" s="145">
        <f t="shared" si="32"/>
        <v>4200</v>
      </c>
      <c r="Z123" s="145">
        <v>14</v>
      </c>
      <c r="AA123" s="145">
        <v>149</v>
      </c>
      <c r="AB123" s="144">
        <f t="shared" si="37"/>
        <v>2086</v>
      </c>
      <c r="AC123" s="150" t="s">
        <v>401</v>
      </c>
      <c r="AD123" s="151">
        <v>0</v>
      </c>
      <c r="AE123" s="151"/>
      <c r="AF123" s="145">
        <f t="shared" si="33"/>
        <v>6286</v>
      </c>
      <c r="AG123" s="145">
        <f t="shared" si="28"/>
        <v>31486</v>
      </c>
      <c r="AH123" s="152"/>
      <c r="AI123" s="152"/>
      <c r="AJ123" s="66" t="str">
        <f t="shared" si="36"/>
        <v>615-PR</v>
      </c>
      <c r="AK123" s="36"/>
    </row>
    <row r="124" spans="1:37" s="32" customFormat="1" ht="41.25" customHeight="1" x14ac:dyDescent="0.2">
      <c r="A124" s="40" t="s">
        <v>402</v>
      </c>
      <c r="B124" s="40"/>
      <c r="C124" s="49" t="s">
        <v>403</v>
      </c>
      <c r="D124" s="135" t="s">
        <v>38</v>
      </c>
      <c r="E124" s="135" t="s">
        <v>54</v>
      </c>
      <c r="F124" s="143" t="s">
        <v>224</v>
      </c>
      <c r="G124" s="143" t="s">
        <v>181</v>
      </c>
      <c r="H124" s="143" t="s">
        <v>182</v>
      </c>
      <c r="I124" s="136">
        <v>45</v>
      </c>
      <c r="J124" s="40" t="s">
        <v>43</v>
      </c>
      <c r="K124" s="41">
        <v>1200</v>
      </c>
      <c r="L124" s="144">
        <v>0</v>
      </c>
      <c r="M124" s="144">
        <v>7</v>
      </c>
      <c r="N124" s="144">
        <f t="shared" si="29"/>
        <v>7</v>
      </c>
      <c r="O124" s="145">
        <f t="shared" si="30"/>
        <v>8400</v>
      </c>
      <c r="P124" s="146">
        <v>0</v>
      </c>
      <c r="Q124" s="146">
        <v>0</v>
      </c>
      <c r="R124" s="148">
        <v>0.4</v>
      </c>
      <c r="S124" s="148">
        <f t="shared" si="41"/>
        <v>0</v>
      </c>
      <c r="T124" s="220" t="s">
        <v>44</v>
      </c>
      <c r="U124" s="146">
        <v>0</v>
      </c>
      <c r="V124" s="145">
        <f t="shared" si="42"/>
        <v>0</v>
      </c>
      <c r="W124" s="198" t="s">
        <v>44</v>
      </c>
      <c r="X124" s="145">
        <f t="shared" si="31"/>
        <v>8400</v>
      </c>
      <c r="Y124" s="145">
        <f t="shared" si="32"/>
        <v>1400</v>
      </c>
      <c r="Z124" s="145">
        <v>14</v>
      </c>
      <c r="AA124" s="145">
        <v>330</v>
      </c>
      <c r="AB124" s="144">
        <f>SUM(Z124*AA124)</f>
        <v>4620</v>
      </c>
      <c r="AC124" s="153" t="s">
        <v>404</v>
      </c>
      <c r="AD124" s="151">
        <v>0</v>
      </c>
      <c r="AE124" s="151"/>
      <c r="AF124" s="145">
        <f t="shared" si="33"/>
        <v>6020</v>
      </c>
      <c r="AG124" s="137">
        <f t="shared" si="28"/>
        <v>14420</v>
      </c>
      <c r="AH124" s="152">
        <f>SUM(N124:N129)</f>
        <v>89</v>
      </c>
      <c r="AI124" s="152">
        <f>SUM(AG124:AG129)</f>
        <v>156400</v>
      </c>
      <c r="AJ124" s="66" t="str">
        <f t="shared" si="36"/>
        <v>616-PR</v>
      </c>
      <c r="AK124" s="37" t="s">
        <v>1020</v>
      </c>
    </row>
    <row r="125" spans="1:37" s="38" customFormat="1" ht="110" customHeight="1" x14ac:dyDescent="0.2">
      <c r="A125" s="40" t="s">
        <v>402</v>
      </c>
      <c r="B125" s="40"/>
      <c r="C125" s="49" t="s">
        <v>403</v>
      </c>
      <c r="D125" s="135" t="s">
        <v>38</v>
      </c>
      <c r="E125" s="135" t="s">
        <v>39</v>
      </c>
      <c r="F125" s="188" t="s">
        <v>40</v>
      </c>
      <c r="G125" s="143" t="s">
        <v>189</v>
      </c>
      <c r="H125" s="143" t="s">
        <v>190</v>
      </c>
      <c r="I125" s="136">
        <v>45</v>
      </c>
      <c r="J125" s="40" t="s">
        <v>43</v>
      </c>
      <c r="K125" s="41">
        <v>1200</v>
      </c>
      <c r="L125" s="144">
        <v>0</v>
      </c>
      <c r="M125" s="144">
        <v>17</v>
      </c>
      <c r="N125" s="144">
        <f t="shared" si="29"/>
        <v>17</v>
      </c>
      <c r="O125" s="145">
        <f t="shared" si="30"/>
        <v>20400</v>
      </c>
      <c r="P125" s="145">
        <v>0</v>
      </c>
      <c r="Q125" s="145">
        <v>0</v>
      </c>
      <c r="R125" s="147">
        <v>0.4</v>
      </c>
      <c r="S125" s="147">
        <f t="shared" si="41"/>
        <v>0</v>
      </c>
      <c r="T125" s="138"/>
      <c r="U125" s="145">
        <v>0</v>
      </c>
      <c r="V125" s="145">
        <f t="shared" si="42"/>
        <v>0</v>
      </c>
      <c r="W125" s="139"/>
      <c r="X125" s="145">
        <f t="shared" si="31"/>
        <v>20400</v>
      </c>
      <c r="Y125" s="145">
        <f t="shared" si="32"/>
        <v>3400</v>
      </c>
      <c r="Z125" s="145">
        <v>9</v>
      </c>
      <c r="AA125" s="145">
        <v>330</v>
      </c>
      <c r="AB125" s="144">
        <f t="shared" ref="AB125:AB138" si="43">SUM(AA125*Z125)</f>
        <v>2970</v>
      </c>
      <c r="AC125" s="154" t="s">
        <v>405</v>
      </c>
      <c r="AD125" s="144">
        <v>0</v>
      </c>
      <c r="AE125" s="144"/>
      <c r="AF125" s="145">
        <f t="shared" si="33"/>
        <v>6370</v>
      </c>
      <c r="AG125" s="145">
        <f t="shared" si="28"/>
        <v>26770</v>
      </c>
      <c r="AH125" s="152" t="s">
        <v>62</v>
      </c>
      <c r="AI125" s="152" t="s">
        <v>62</v>
      </c>
      <c r="AJ125" s="66" t="str">
        <f t="shared" si="36"/>
        <v>616-PR</v>
      </c>
      <c r="AK125" s="39" t="s">
        <v>270</v>
      </c>
    </row>
    <row r="126" spans="1:37" s="38" customFormat="1" ht="35" customHeight="1" x14ac:dyDescent="0.2">
      <c r="A126" s="40" t="s">
        <v>402</v>
      </c>
      <c r="B126" s="40"/>
      <c r="C126" s="49" t="s">
        <v>403</v>
      </c>
      <c r="D126" s="135" t="s">
        <v>38</v>
      </c>
      <c r="E126" s="135" t="s">
        <v>158</v>
      </c>
      <c r="F126" s="188" t="s">
        <v>188</v>
      </c>
      <c r="G126" s="143" t="s">
        <v>189</v>
      </c>
      <c r="H126" s="143" t="s">
        <v>190</v>
      </c>
      <c r="I126" s="136">
        <v>45</v>
      </c>
      <c r="J126" s="40" t="s">
        <v>43</v>
      </c>
      <c r="K126" s="41">
        <v>1200</v>
      </c>
      <c r="L126" s="144">
        <v>0</v>
      </c>
      <c r="M126" s="144">
        <v>15</v>
      </c>
      <c r="N126" s="144">
        <f t="shared" ref="N126:N127" si="44">L126+M126</f>
        <v>15</v>
      </c>
      <c r="O126" s="145">
        <f t="shared" ref="O126:O127" si="45">(K126*N126)</f>
        <v>18000</v>
      </c>
      <c r="P126" s="145">
        <v>0</v>
      </c>
      <c r="Q126" s="145">
        <v>0</v>
      </c>
      <c r="R126" s="147">
        <v>0.4</v>
      </c>
      <c r="S126" s="147">
        <f t="shared" ref="S126:S127" si="46">SUM(Q126*R126*P126)</f>
        <v>0</v>
      </c>
      <c r="T126" s="138" t="s">
        <v>406</v>
      </c>
      <c r="U126" s="145">
        <v>0</v>
      </c>
      <c r="V126" s="145">
        <f t="shared" ref="V126:V127" si="47">(N126*U126)</f>
        <v>0</v>
      </c>
      <c r="W126" s="139"/>
      <c r="X126" s="145">
        <f t="shared" ref="X126:X127" si="48">O126+S126+V126</f>
        <v>18000</v>
      </c>
      <c r="Y126" s="145">
        <f t="shared" ref="Y126:Y127" si="49">N126*200</f>
        <v>3000</v>
      </c>
      <c r="Z126" s="145">
        <v>14</v>
      </c>
      <c r="AA126" s="145">
        <v>460</v>
      </c>
      <c r="AB126" s="144">
        <f t="shared" ref="AB126:AB127" si="50">SUM(AA126*Z126)</f>
        <v>6440</v>
      </c>
      <c r="AC126" s="33" t="s">
        <v>407</v>
      </c>
      <c r="AD126" s="144">
        <v>0</v>
      </c>
      <c r="AE126" s="144"/>
      <c r="AF126" s="145">
        <f t="shared" ref="AF126:AF127" si="51">Y126+AB126+AD126</f>
        <v>9440</v>
      </c>
      <c r="AG126" s="181">
        <f t="shared" ref="AG126:AG127" si="52">AF126+X126</f>
        <v>27440</v>
      </c>
      <c r="AH126" s="152"/>
      <c r="AI126" s="152"/>
      <c r="AJ126" s="66"/>
      <c r="AK126" s="131" t="s">
        <v>1010</v>
      </c>
    </row>
    <row r="127" spans="1:37" s="38" customFormat="1" ht="36" customHeight="1" x14ac:dyDescent="0.2">
      <c r="A127" s="40" t="s">
        <v>402</v>
      </c>
      <c r="B127" s="40"/>
      <c r="C127" s="49" t="s">
        <v>403</v>
      </c>
      <c r="D127" s="135" t="s">
        <v>38</v>
      </c>
      <c r="E127" s="135" t="s">
        <v>158</v>
      </c>
      <c r="F127" s="188" t="s">
        <v>188</v>
      </c>
      <c r="G127" s="143" t="s">
        <v>181</v>
      </c>
      <c r="H127" s="143" t="s">
        <v>182</v>
      </c>
      <c r="I127" s="136">
        <v>45</v>
      </c>
      <c r="J127" s="40" t="s">
        <v>43</v>
      </c>
      <c r="K127" s="41">
        <v>1200</v>
      </c>
      <c r="L127" s="144">
        <v>0</v>
      </c>
      <c r="M127" s="144">
        <v>15</v>
      </c>
      <c r="N127" s="144">
        <f t="shared" si="44"/>
        <v>15</v>
      </c>
      <c r="O127" s="145">
        <f t="shared" si="45"/>
        <v>18000</v>
      </c>
      <c r="P127" s="145">
        <v>0</v>
      </c>
      <c r="Q127" s="145">
        <v>0</v>
      </c>
      <c r="R127" s="147">
        <v>0.4</v>
      </c>
      <c r="S127" s="147">
        <f t="shared" si="46"/>
        <v>0</v>
      </c>
      <c r="T127" s="138" t="s">
        <v>406</v>
      </c>
      <c r="U127" s="145">
        <v>0</v>
      </c>
      <c r="V127" s="145">
        <f t="shared" si="47"/>
        <v>0</v>
      </c>
      <c r="W127" s="139"/>
      <c r="X127" s="145">
        <f t="shared" si="48"/>
        <v>18000</v>
      </c>
      <c r="Y127" s="145">
        <f t="shared" si="49"/>
        <v>3000</v>
      </c>
      <c r="Z127" s="145">
        <v>14</v>
      </c>
      <c r="AA127" s="145">
        <v>460</v>
      </c>
      <c r="AB127" s="144">
        <f t="shared" si="50"/>
        <v>6440</v>
      </c>
      <c r="AC127" s="33" t="s">
        <v>407</v>
      </c>
      <c r="AD127" s="144">
        <v>0</v>
      </c>
      <c r="AE127" s="144"/>
      <c r="AF127" s="145">
        <f t="shared" si="51"/>
        <v>9440</v>
      </c>
      <c r="AG127" s="181">
        <f t="shared" si="52"/>
        <v>27440</v>
      </c>
      <c r="AH127" s="152"/>
      <c r="AI127" s="152"/>
      <c r="AJ127" s="66"/>
      <c r="AK127" s="131" t="s">
        <v>1010</v>
      </c>
    </row>
    <row r="128" spans="1:37" s="38" customFormat="1" ht="39.75" customHeight="1" x14ac:dyDescent="0.2">
      <c r="A128" s="40" t="s">
        <v>402</v>
      </c>
      <c r="B128" s="40"/>
      <c r="C128" s="49" t="s">
        <v>403</v>
      </c>
      <c r="D128" s="135" t="s">
        <v>38</v>
      </c>
      <c r="E128" s="135" t="s">
        <v>39</v>
      </c>
      <c r="F128" s="188" t="s">
        <v>40</v>
      </c>
      <c r="G128" s="188" t="s">
        <v>181</v>
      </c>
      <c r="H128" s="143" t="s">
        <v>182</v>
      </c>
      <c r="I128" s="136">
        <v>45</v>
      </c>
      <c r="J128" s="64" t="s">
        <v>43</v>
      </c>
      <c r="K128" s="41">
        <v>1200</v>
      </c>
      <c r="L128" s="144">
        <v>18</v>
      </c>
      <c r="M128" s="144">
        <v>0</v>
      </c>
      <c r="N128" s="144">
        <f t="shared" si="29"/>
        <v>18</v>
      </c>
      <c r="O128" s="145">
        <f t="shared" si="30"/>
        <v>21600</v>
      </c>
      <c r="P128" s="145">
        <v>0</v>
      </c>
      <c r="Q128" s="145">
        <v>0</v>
      </c>
      <c r="R128" s="147">
        <v>0.4</v>
      </c>
      <c r="S128" s="147">
        <f t="shared" si="41"/>
        <v>0</v>
      </c>
      <c r="T128" s="138" t="s">
        <v>406</v>
      </c>
      <c r="U128" s="145">
        <v>0</v>
      </c>
      <c r="V128" s="145">
        <f t="shared" si="42"/>
        <v>0</v>
      </c>
      <c r="W128" s="139"/>
      <c r="X128" s="145">
        <f t="shared" si="31"/>
        <v>21600</v>
      </c>
      <c r="Y128" s="145">
        <f t="shared" si="32"/>
        <v>3600</v>
      </c>
      <c r="Z128" s="145">
        <v>11</v>
      </c>
      <c r="AA128" s="145">
        <v>330</v>
      </c>
      <c r="AB128" s="144">
        <f t="shared" si="43"/>
        <v>3630</v>
      </c>
      <c r="AC128" s="33" t="s">
        <v>407</v>
      </c>
      <c r="AD128" s="144">
        <v>0</v>
      </c>
      <c r="AE128" s="144"/>
      <c r="AF128" s="145">
        <f t="shared" si="33"/>
        <v>7230</v>
      </c>
      <c r="AG128" s="181">
        <f t="shared" si="28"/>
        <v>28830</v>
      </c>
      <c r="AH128" s="152"/>
      <c r="AI128" s="152"/>
      <c r="AJ128" s="66" t="str">
        <f t="shared" si="36"/>
        <v>616-PR</v>
      </c>
      <c r="AK128" s="39" t="s">
        <v>408</v>
      </c>
    </row>
    <row r="129" spans="1:37" s="75" customFormat="1" ht="36.75" customHeight="1" x14ac:dyDescent="0.2">
      <c r="A129" s="40" t="s">
        <v>402</v>
      </c>
      <c r="B129" s="40"/>
      <c r="C129" s="49" t="s">
        <v>403</v>
      </c>
      <c r="D129" s="33" t="s">
        <v>38</v>
      </c>
      <c r="E129" s="135" t="s">
        <v>409</v>
      </c>
      <c r="F129" s="188" t="s">
        <v>410</v>
      </c>
      <c r="G129" s="188" t="s">
        <v>207</v>
      </c>
      <c r="H129" s="143" t="s">
        <v>208</v>
      </c>
      <c r="I129" s="136">
        <v>45</v>
      </c>
      <c r="J129" s="64" t="s">
        <v>43</v>
      </c>
      <c r="K129" s="41">
        <v>1200</v>
      </c>
      <c r="L129" s="144">
        <v>0</v>
      </c>
      <c r="M129" s="144">
        <v>17</v>
      </c>
      <c r="N129" s="144">
        <f t="shared" si="29"/>
        <v>17</v>
      </c>
      <c r="O129" s="145">
        <f t="shared" si="30"/>
        <v>20400</v>
      </c>
      <c r="P129" s="145">
        <v>0</v>
      </c>
      <c r="Q129" s="145">
        <v>0</v>
      </c>
      <c r="R129" s="147">
        <v>0.4</v>
      </c>
      <c r="S129" s="147">
        <f t="shared" si="41"/>
        <v>0</v>
      </c>
      <c r="T129" s="138"/>
      <c r="U129" s="145">
        <v>0</v>
      </c>
      <c r="V129" s="145">
        <f t="shared" si="42"/>
        <v>0</v>
      </c>
      <c r="W129" s="139"/>
      <c r="X129" s="145">
        <f t="shared" si="31"/>
        <v>20400</v>
      </c>
      <c r="Y129" s="145">
        <f t="shared" si="32"/>
        <v>3400</v>
      </c>
      <c r="Z129" s="145">
        <v>14</v>
      </c>
      <c r="AA129" s="145">
        <v>550</v>
      </c>
      <c r="AB129" s="144">
        <f t="shared" si="43"/>
        <v>7700</v>
      </c>
      <c r="AC129" s="185" t="s">
        <v>411</v>
      </c>
      <c r="AD129" s="144">
        <v>0</v>
      </c>
      <c r="AE129" s="144"/>
      <c r="AF129" s="145">
        <f t="shared" si="33"/>
        <v>11100</v>
      </c>
      <c r="AG129" s="145">
        <f t="shared" si="28"/>
        <v>31500</v>
      </c>
      <c r="AH129" s="152"/>
      <c r="AI129" s="152"/>
      <c r="AJ129" s="65" t="str">
        <f t="shared" si="36"/>
        <v>616-PR</v>
      </c>
      <c r="AK129" s="77" t="s">
        <v>412</v>
      </c>
    </row>
    <row r="130" spans="1:37" s="75" customFormat="1" ht="33.75" customHeight="1" x14ac:dyDescent="0.2">
      <c r="A130" s="40" t="s">
        <v>413</v>
      </c>
      <c r="B130" s="40"/>
      <c r="C130" s="49" t="s">
        <v>414</v>
      </c>
      <c r="D130" s="33" t="s">
        <v>38</v>
      </c>
      <c r="E130" s="33" t="s">
        <v>158</v>
      </c>
      <c r="F130" s="188" t="s">
        <v>415</v>
      </c>
      <c r="G130" s="188" t="s">
        <v>416</v>
      </c>
      <c r="H130" s="188" t="s">
        <v>212</v>
      </c>
      <c r="I130" s="136">
        <v>60</v>
      </c>
      <c r="J130" s="64" t="s">
        <v>58</v>
      </c>
      <c r="K130" s="41">
        <v>585</v>
      </c>
      <c r="L130" s="144">
        <v>34</v>
      </c>
      <c r="M130" s="144">
        <v>0</v>
      </c>
      <c r="N130" s="144">
        <f t="shared" si="29"/>
        <v>34</v>
      </c>
      <c r="O130" s="145">
        <f t="shared" si="30"/>
        <v>19890</v>
      </c>
      <c r="P130" s="145">
        <v>28</v>
      </c>
      <c r="Q130" s="145">
        <v>138</v>
      </c>
      <c r="R130" s="147">
        <v>0.4</v>
      </c>
      <c r="S130" s="147">
        <f t="shared" si="41"/>
        <v>1545.6000000000001</v>
      </c>
      <c r="T130" s="143" t="s">
        <v>417</v>
      </c>
      <c r="U130" s="145">
        <v>300</v>
      </c>
      <c r="V130" s="145">
        <f t="shared" si="42"/>
        <v>10200</v>
      </c>
      <c r="W130" s="139" t="s">
        <v>418</v>
      </c>
      <c r="X130" s="145">
        <f t="shared" si="31"/>
        <v>31635.599999999999</v>
      </c>
      <c r="Y130" s="145">
        <f t="shared" si="32"/>
        <v>6800</v>
      </c>
      <c r="Z130" s="145">
        <v>1</v>
      </c>
      <c r="AA130" s="145">
        <v>625</v>
      </c>
      <c r="AB130" s="144">
        <f t="shared" si="43"/>
        <v>625</v>
      </c>
      <c r="AC130" s="185" t="s">
        <v>419</v>
      </c>
      <c r="AD130" s="144">
        <v>0</v>
      </c>
      <c r="AE130" s="144"/>
      <c r="AF130" s="145">
        <f t="shared" si="33"/>
        <v>7425</v>
      </c>
      <c r="AG130" s="145">
        <f t="shared" si="28"/>
        <v>39060.6</v>
      </c>
      <c r="AH130" s="152">
        <f>SUM(N130:N134)</f>
        <v>84</v>
      </c>
      <c r="AI130" s="152">
        <f>SUM(AG130:AG134)</f>
        <v>100938.6</v>
      </c>
      <c r="AJ130" s="66" t="s">
        <v>413</v>
      </c>
      <c r="AK130" s="53"/>
    </row>
    <row r="131" spans="1:37" s="75" customFormat="1" ht="33.75" customHeight="1" x14ac:dyDescent="0.2">
      <c r="A131" s="40" t="s">
        <v>413</v>
      </c>
      <c r="B131" s="40" t="s">
        <v>420</v>
      </c>
      <c r="C131" s="49" t="s">
        <v>414</v>
      </c>
      <c r="D131" s="33" t="s">
        <v>38</v>
      </c>
      <c r="E131" s="33" t="s">
        <v>158</v>
      </c>
      <c r="F131" s="188" t="s">
        <v>415</v>
      </c>
      <c r="G131" s="188" t="s">
        <v>416</v>
      </c>
      <c r="H131" s="188" t="s">
        <v>212</v>
      </c>
      <c r="I131" s="136">
        <v>60</v>
      </c>
      <c r="J131" s="64" t="s">
        <v>58</v>
      </c>
      <c r="K131" s="41">
        <v>585</v>
      </c>
      <c r="L131" s="144">
        <v>0</v>
      </c>
      <c r="M131" s="144">
        <v>17</v>
      </c>
      <c r="N131" s="144">
        <f t="shared" si="29"/>
        <v>17</v>
      </c>
      <c r="O131" s="145">
        <f t="shared" si="30"/>
        <v>9945</v>
      </c>
      <c r="P131" s="145">
        <v>28</v>
      </c>
      <c r="Q131" s="145">
        <v>136</v>
      </c>
      <c r="R131" s="147">
        <v>0.4</v>
      </c>
      <c r="S131" s="147">
        <f t="shared" si="41"/>
        <v>1523.2000000000003</v>
      </c>
      <c r="T131" s="143" t="s">
        <v>417</v>
      </c>
      <c r="U131" s="145">
        <v>300</v>
      </c>
      <c r="V131" s="145">
        <f t="shared" si="42"/>
        <v>5100</v>
      </c>
      <c r="W131" s="139" t="s">
        <v>418</v>
      </c>
      <c r="X131" s="145">
        <f t="shared" si="31"/>
        <v>16568.2</v>
      </c>
      <c r="Y131" s="145">
        <f t="shared" si="32"/>
        <v>3400</v>
      </c>
      <c r="Z131" s="145">
        <v>1</v>
      </c>
      <c r="AA131" s="145">
        <v>625</v>
      </c>
      <c r="AB131" s="144">
        <f t="shared" si="43"/>
        <v>625</v>
      </c>
      <c r="AC131" s="185" t="s">
        <v>62</v>
      </c>
      <c r="AD131" s="144">
        <v>0</v>
      </c>
      <c r="AE131" s="144"/>
      <c r="AF131" s="145">
        <f t="shared" si="33"/>
        <v>4025</v>
      </c>
      <c r="AG131" s="145">
        <f t="shared" si="28"/>
        <v>20593.2</v>
      </c>
      <c r="AH131" s="152"/>
      <c r="AI131" s="152"/>
      <c r="AJ131" s="65"/>
      <c r="AK131" s="77" t="s">
        <v>421</v>
      </c>
    </row>
    <row r="132" spans="1:37" s="75" customFormat="1" ht="35.25" customHeight="1" x14ac:dyDescent="0.2">
      <c r="A132" s="44" t="s">
        <v>413</v>
      </c>
      <c r="B132" s="44"/>
      <c r="C132" s="45" t="s">
        <v>414</v>
      </c>
      <c r="D132" s="161" t="s">
        <v>38</v>
      </c>
      <c r="E132" s="161" t="s">
        <v>54</v>
      </c>
      <c r="F132" s="163" t="s">
        <v>392</v>
      </c>
      <c r="G132" s="163" t="s">
        <v>422</v>
      </c>
      <c r="H132" s="163" t="s">
        <v>212</v>
      </c>
      <c r="I132" s="164">
        <v>60</v>
      </c>
      <c r="J132" s="44" t="s">
        <v>262</v>
      </c>
      <c r="K132" s="70">
        <v>585</v>
      </c>
      <c r="L132" s="165">
        <v>0</v>
      </c>
      <c r="M132" s="165">
        <v>0</v>
      </c>
      <c r="N132" s="165">
        <f t="shared" si="29"/>
        <v>0</v>
      </c>
      <c r="O132" s="170">
        <f t="shared" si="30"/>
        <v>0</v>
      </c>
      <c r="P132" s="170">
        <v>0</v>
      </c>
      <c r="Q132" s="170">
        <v>121</v>
      </c>
      <c r="R132" s="193">
        <v>0.4</v>
      </c>
      <c r="S132" s="193">
        <f t="shared" si="41"/>
        <v>0</v>
      </c>
      <c r="T132" s="163" t="s">
        <v>423</v>
      </c>
      <c r="U132" s="170">
        <v>300</v>
      </c>
      <c r="V132" s="170">
        <f t="shared" si="42"/>
        <v>0</v>
      </c>
      <c r="W132" s="171" t="s">
        <v>418</v>
      </c>
      <c r="X132" s="170">
        <f t="shared" si="31"/>
        <v>0</v>
      </c>
      <c r="Y132" s="170">
        <f t="shared" si="32"/>
        <v>0</v>
      </c>
      <c r="Z132" s="170">
        <v>0</v>
      </c>
      <c r="AA132" s="170">
        <v>600</v>
      </c>
      <c r="AB132" s="165">
        <f t="shared" si="43"/>
        <v>0</v>
      </c>
      <c r="AC132" s="172" t="s">
        <v>424</v>
      </c>
      <c r="AD132" s="165">
        <v>0</v>
      </c>
      <c r="AE132" s="165"/>
      <c r="AF132" s="170">
        <f t="shared" si="33"/>
        <v>0</v>
      </c>
      <c r="AG132" s="170">
        <f t="shared" ref="AG132:AG181" si="53">AF132+X132</f>
        <v>0</v>
      </c>
      <c r="AH132" s="152" t="s">
        <v>62</v>
      </c>
      <c r="AI132" s="152" t="s">
        <v>62</v>
      </c>
      <c r="AJ132" s="65" t="str">
        <f>A132</f>
        <v>617-PR</v>
      </c>
      <c r="AK132" s="77" t="s">
        <v>425</v>
      </c>
    </row>
    <row r="133" spans="1:37" s="75" customFormat="1" ht="30" customHeight="1" x14ac:dyDescent="0.2">
      <c r="A133" s="40" t="s">
        <v>413</v>
      </c>
      <c r="B133" s="40"/>
      <c r="C133" s="49" t="s">
        <v>414</v>
      </c>
      <c r="D133" s="33" t="s">
        <v>38</v>
      </c>
      <c r="E133" s="33" t="s">
        <v>63</v>
      </c>
      <c r="F133" s="188" t="s">
        <v>245</v>
      </c>
      <c r="G133" s="188" t="s">
        <v>211</v>
      </c>
      <c r="H133" s="188" t="s">
        <v>212</v>
      </c>
      <c r="I133" s="136">
        <v>60</v>
      </c>
      <c r="J133" s="64" t="s">
        <v>262</v>
      </c>
      <c r="K133" s="41">
        <v>585</v>
      </c>
      <c r="L133" s="144">
        <v>0</v>
      </c>
      <c r="M133" s="144">
        <v>23</v>
      </c>
      <c r="N133" s="144">
        <f t="shared" si="29"/>
        <v>23</v>
      </c>
      <c r="O133" s="145">
        <f t="shared" si="30"/>
        <v>13455</v>
      </c>
      <c r="P133" s="145">
        <v>28</v>
      </c>
      <c r="Q133" s="145">
        <v>14</v>
      </c>
      <c r="R133" s="147">
        <v>0.4</v>
      </c>
      <c r="S133" s="147">
        <f t="shared" si="41"/>
        <v>156.80000000000001</v>
      </c>
      <c r="T133" s="138" t="s">
        <v>426</v>
      </c>
      <c r="U133" s="145">
        <v>300</v>
      </c>
      <c r="V133" s="145">
        <f t="shared" si="42"/>
        <v>6900</v>
      </c>
      <c r="W133" s="139" t="s">
        <v>418</v>
      </c>
      <c r="X133" s="145">
        <f t="shared" si="31"/>
        <v>20511.8</v>
      </c>
      <c r="Y133" s="145">
        <f t="shared" si="32"/>
        <v>4600</v>
      </c>
      <c r="Z133" s="145">
        <v>1</v>
      </c>
      <c r="AA133" s="145">
        <v>325</v>
      </c>
      <c r="AB133" s="144">
        <f t="shared" si="43"/>
        <v>325</v>
      </c>
      <c r="AC133" s="150" t="s">
        <v>427</v>
      </c>
      <c r="AD133" s="144">
        <v>0</v>
      </c>
      <c r="AE133" s="144"/>
      <c r="AF133" s="145">
        <f t="shared" si="33"/>
        <v>4925</v>
      </c>
      <c r="AG133" s="145">
        <f t="shared" si="53"/>
        <v>25436.799999999999</v>
      </c>
      <c r="AH133" s="152"/>
      <c r="AI133" s="152"/>
      <c r="AJ133" s="66" t="s">
        <v>413</v>
      </c>
      <c r="AK133" s="53"/>
    </row>
    <row r="134" spans="1:37" s="32" customFormat="1" ht="31.5" customHeight="1" x14ac:dyDescent="0.2">
      <c r="A134" s="40" t="s">
        <v>413</v>
      </c>
      <c r="B134" s="40"/>
      <c r="C134" s="49" t="s">
        <v>414</v>
      </c>
      <c r="D134" s="33" t="s">
        <v>38</v>
      </c>
      <c r="E134" s="33" t="s">
        <v>39</v>
      </c>
      <c r="F134" s="188" t="s">
        <v>40</v>
      </c>
      <c r="G134" s="188" t="s">
        <v>211</v>
      </c>
      <c r="H134" s="188" t="s">
        <v>212</v>
      </c>
      <c r="I134" s="136">
        <v>60</v>
      </c>
      <c r="J134" s="64" t="s">
        <v>43</v>
      </c>
      <c r="K134" s="41">
        <v>1200</v>
      </c>
      <c r="L134" s="144">
        <v>10</v>
      </c>
      <c r="M134" s="144">
        <v>0</v>
      </c>
      <c r="N134" s="144">
        <f t="shared" si="29"/>
        <v>10</v>
      </c>
      <c r="O134" s="145">
        <f t="shared" si="30"/>
        <v>12000</v>
      </c>
      <c r="P134" s="145">
        <v>0</v>
      </c>
      <c r="Q134" s="145">
        <v>0</v>
      </c>
      <c r="R134" s="147">
        <v>0.4</v>
      </c>
      <c r="S134" s="147">
        <f t="shared" si="41"/>
        <v>0</v>
      </c>
      <c r="T134" s="138"/>
      <c r="U134" s="145">
        <v>0</v>
      </c>
      <c r="V134" s="145">
        <f t="shared" si="42"/>
        <v>0</v>
      </c>
      <c r="W134" s="139" t="s">
        <v>44</v>
      </c>
      <c r="X134" s="145">
        <f t="shared" si="31"/>
        <v>12000</v>
      </c>
      <c r="Y134" s="145">
        <f t="shared" si="32"/>
        <v>2000</v>
      </c>
      <c r="Z134" s="145">
        <v>14</v>
      </c>
      <c r="AA134" s="145">
        <v>132</v>
      </c>
      <c r="AB134" s="144">
        <f t="shared" si="43"/>
        <v>1848</v>
      </c>
      <c r="AC134" s="154" t="s">
        <v>428</v>
      </c>
      <c r="AD134" s="144">
        <v>0</v>
      </c>
      <c r="AE134" s="144"/>
      <c r="AF134" s="145">
        <f t="shared" si="33"/>
        <v>3848</v>
      </c>
      <c r="AG134" s="145">
        <f t="shared" si="53"/>
        <v>15848</v>
      </c>
      <c r="AH134" s="152"/>
      <c r="AI134" s="152"/>
      <c r="AJ134" s="66" t="s">
        <v>413</v>
      </c>
      <c r="AK134" s="39" t="s">
        <v>270</v>
      </c>
    </row>
    <row r="135" spans="1:37" s="75" customFormat="1" ht="32.25" customHeight="1" x14ac:dyDescent="0.2">
      <c r="A135" s="63" t="s">
        <v>429</v>
      </c>
      <c r="B135" s="63"/>
      <c r="C135" s="49" t="s">
        <v>430</v>
      </c>
      <c r="D135" s="33" t="s">
        <v>38</v>
      </c>
      <c r="E135" s="33" t="s">
        <v>158</v>
      </c>
      <c r="F135" s="188" t="s">
        <v>431</v>
      </c>
      <c r="G135" s="188" t="s">
        <v>432</v>
      </c>
      <c r="H135" s="188" t="s">
        <v>212</v>
      </c>
      <c r="I135" s="136">
        <v>60</v>
      </c>
      <c r="J135" s="64" t="s">
        <v>262</v>
      </c>
      <c r="K135" s="41">
        <v>585</v>
      </c>
      <c r="L135" s="144">
        <v>0</v>
      </c>
      <c r="M135" s="144">
        <v>24</v>
      </c>
      <c r="N135" s="144">
        <f t="shared" ref="N135:N154" si="54">L135+M135</f>
        <v>24</v>
      </c>
      <c r="O135" s="145">
        <f t="shared" ref="O135:O152" si="55">(K135*N135)</f>
        <v>14040</v>
      </c>
      <c r="P135" s="145">
        <v>29</v>
      </c>
      <c r="Q135" s="145">
        <v>154</v>
      </c>
      <c r="R135" s="147">
        <v>0.4</v>
      </c>
      <c r="S135" s="147">
        <f t="shared" si="41"/>
        <v>1786.4</v>
      </c>
      <c r="T135" s="138" t="s">
        <v>433</v>
      </c>
      <c r="U135" s="145">
        <v>300</v>
      </c>
      <c r="V135" s="145">
        <f t="shared" si="42"/>
        <v>7200</v>
      </c>
      <c r="W135" s="139" t="s">
        <v>418</v>
      </c>
      <c r="X135" s="145">
        <f t="shared" ref="X135:X154" si="56">O135+S135+V135</f>
        <v>23026.400000000001</v>
      </c>
      <c r="Y135" s="145">
        <f t="shared" ref="Y135:Y152" si="57">N135*200</f>
        <v>4800</v>
      </c>
      <c r="Z135" s="145">
        <v>0</v>
      </c>
      <c r="AA135" s="145">
        <v>0</v>
      </c>
      <c r="AB135" s="144">
        <f t="shared" si="43"/>
        <v>0</v>
      </c>
      <c r="AC135" s="150" t="s">
        <v>434</v>
      </c>
      <c r="AD135" s="144">
        <v>0</v>
      </c>
      <c r="AE135" s="144"/>
      <c r="AF135" s="145">
        <f t="shared" si="33"/>
        <v>4800</v>
      </c>
      <c r="AG135" s="145">
        <f t="shared" si="53"/>
        <v>27826.400000000001</v>
      </c>
      <c r="AH135" s="152">
        <f>SUM(N135:N136)</f>
        <v>41</v>
      </c>
      <c r="AI135" s="152">
        <f>SUM(AG135:AG136)</f>
        <v>47404.2</v>
      </c>
      <c r="AJ135" s="66" t="str">
        <f t="shared" ref="AJ135:AJ152" si="58">A135</f>
        <v>617-SH</v>
      </c>
      <c r="AK135" s="76"/>
    </row>
    <row r="136" spans="1:37" s="75" customFormat="1" ht="30.75" customHeight="1" x14ac:dyDescent="0.2">
      <c r="A136" s="40" t="s">
        <v>429</v>
      </c>
      <c r="B136" s="40"/>
      <c r="C136" s="49" t="s">
        <v>430</v>
      </c>
      <c r="D136" s="135" t="s">
        <v>38</v>
      </c>
      <c r="E136" s="135" t="s">
        <v>39</v>
      </c>
      <c r="F136" s="143" t="s">
        <v>260</v>
      </c>
      <c r="G136" s="143" t="s">
        <v>211</v>
      </c>
      <c r="H136" s="188" t="s">
        <v>212</v>
      </c>
      <c r="I136" s="136">
        <v>60</v>
      </c>
      <c r="J136" s="40" t="s">
        <v>262</v>
      </c>
      <c r="K136" s="41">
        <v>585</v>
      </c>
      <c r="L136" s="144">
        <v>0</v>
      </c>
      <c r="M136" s="144">
        <v>17</v>
      </c>
      <c r="N136" s="144">
        <f t="shared" si="54"/>
        <v>17</v>
      </c>
      <c r="O136" s="145">
        <f t="shared" si="55"/>
        <v>9945</v>
      </c>
      <c r="P136" s="145">
        <v>12</v>
      </c>
      <c r="Q136" s="145">
        <v>236</v>
      </c>
      <c r="R136" s="147">
        <v>0.4</v>
      </c>
      <c r="S136" s="147">
        <f t="shared" si="41"/>
        <v>1132.8000000000002</v>
      </c>
      <c r="T136" s="138" t="s">
        <v>435</v>
      </c>
      <c r="U136" s="145">
        <v>300</v>
      </c>
      <c r="V136" s="145">
        <f t="shared" si="42"/>
        <v>5100</v>
      </c>
      <c r="W136" s="139" t="s">
        <v>418</v>
      </c>
      <c r="X136" s="145">
        <f t="shared" si="56"/>
        <v>16177.8</v>
      </c>
      <c r="Y136" s="145">
        <f t="shared" si="57"/>
        <v>3400</v>
      </c>
      <c r="Z136" s="145">
        <v>0</v>
      </c>
      <c r="AA136" s="145">
        <v>0</v>
      </c>
      <c r="AB136" s="144">
        <f t="shared" si="43"/>
        <v>0</v>
      </c>
      <c r="AC136" s="185" t="s">
        <v>434</v>
      </c>
      <c r="AD136" s="144">
        <v>0</v>
      </c>
      <c r="AE136" s="144"/>
      <c r="AF136" s="145">
        <f t="shared" si="33"/>
        <v>3400</v>
      </c>
      <c r="AG136" s="145">
        <f t="shared" si="53"/>
        <v>19577.8</v>
      </c>
      <c r="AH136" s="152"/>
      <c r="AI136" s="152"/>
      <c r="AJ136" s="66" t="str">
        <f t="shared" si="58"/>
        <v>617-SH</v>
      </c>
      <c r="AK136" s="53"/>
    </row>
    <row r="137" spans="1:37" s="75" customFormat="1" ht="31.5" customHeight="1" x14ac:dyDescent="0.2">
      <c r="A137" s="40" t="s">
        <v>436</v>
      </c>
      <c r="B137" s="40"/>
      <c r="C137" s="49" t="s">
        <v>437</v>
      </c>
      <c r="D137" s="135" t="s">
        <v>38</v>
      </c>
      <c r="E137" s="135" t="s">
        <v>39</v>
      </c>
      <c r="F137" s="143" t="s">
        <v>260</v>
      </c>
      <c r="G137" s="143" t="s">
        <v>438</v>
      </c>
      <c r="H137" s="143" t="s">
        <v>439</v>
      </c>
      <c r="I137" s="136">
        <v>45</v>
      </c>
      <c r="J137" s="40" t="s">
        <v>58</v>
      </c>
      <c r="K137" s="41">
        <v>585</v>
      </c>
      <c r="L137" s="144">
        <v>0</v>
      </c>
      <c r="M137" s="144">
        <v>20</v>
      </c>
      <c r="N137" s="144">
        <f t="shared" si="54"/>
        <v>20</v>
      </c>
      <c r="O137" s="145">
        <f t="shared" si="55"/>
        <v>11700</v>
      </c>
      <c r="P137" s="145">
        <v>28</v>
      </c>
      <c r="Q137" s="145">
        <v>10</v>
      </c>
      <c r="R137" s="147">
        <v>0.4</v>
      </c>
      <c r="S137" s="147">
        <f t="shared" si="41"/>
        <v>112</v>
      </c>
      <c r="T137" s="138" t="s">
        <v>440</v>
      </c>
      <c r="U137" s="145">
        <v>125</v>
      </c>
      <c r="V137" s="145">
        <f t="shared" si="42"/>
        <v>2500</v>
      </c>
      <c r="W137" s="139" t="s">
        <v>441</v>
      </c>
      <c r="X137" s="145">
        <f t="shared" si="56"/>
        <v>14312</v>
      </c>
      <c r="Y137" s="145">
        <f t="shared" si="57"/>
        <v>4000</v>
      </c>
      <c r="Z137" s="145">
        <v>1</v>
      </c>
      <c r="AA137" s="145">
        <v>215</v>
      </c>
      <c r="AB137" s="144">
        <f t="shared" si="43"/>
        <v>215</v>
      </c>
      <c r="AC137" s="150" t="s">
        <v>442</v>
      </c>
      <c r="AD137" s="144">
        <v>0</v>
      </c>
      <c r="AE137" s="144"/>
      <c r="AF137" s="145">
        <f t="shared" si="33"/>
        <v>4215</v>
      </c>
      <c r="AG137" s="145">
        <f t="shared" si="53"/>
        <v>18527</v>
      </c>
      <c r="AH137" s="152">
        <f>SUM(N137:N137)</f>
        <v>20</v>
      </c>
      <c r="AI137" s="152">
        <f>SUM(AG137:AG138)</f>
        <v>39627</v>
      </c>
      <c r="AJ137" s="65" t="str">
        <f t="shared" si="58"/>
        <v>618-PR</v>
      </c>
      <c r="AK137" s="77" t="s">
        <v>443</v>
      </c>
    </row>
    <row r="138" spans="1:37" s="75" customFormat="1" ht="31.5" customHeight="1" x14ac:dyDescent="0.2">
      <c r="A138" s="40" t="s">
        <v>436</v>
      </c>
      <c r="B138" s="40"/>
      <c r="C138" s="49" t="s">
        <v>437</v>
      </c>
      <c r="D138" s="135" t="s">
        <v>38</v>
      </c>
      <c r="E138" s="135" t="s">
        <v>39</v>
      </c>
      <c r="F138" s="143" t="s">
        <v>444</v>
      </c>
      <c r="G138" s="143" t="s">
        <v>445</v>
      </c>
      <c r="H138" s="143" t="s">
        <v>446</v>
      </c>
      <c r="I138" s="136">
        <v>45</v>
      </c>
      <c r="J138" s="40" t="s">
        <v>58</v>
      </c>
      <c r="K138" s="41">
        <v>585</v>
      </c>
      <c r="L138" s="144">
        <v>0</v>
      </c>
      <c r="M138" s="144">
        <v>20</v>
      </c>
      <c r="N138" s="144">
        <f t="shared" si="54"/>
        <v>20</v>
      </c>
      <c r="O138" s="145">
        <f t="shared" si="55"/>
        <v>11700</v>
      </c>
      <c r="P138" s="145">
        <v>28</v>
      </c>
      <c r="Q138" s="145">
        <v>200</v>
      </c>
      <c r="R138" s="147">
        <v>0.4</v>
      </c>
      <c r="S138" s="147">
        <f t="shared" si="41"/>
        <v>2240</v>
      </c>
      <c r="T138" s="138"/>
      <c r="U138" s="145">
        <v>125</v>
      </c>
      <c r="V138" s="145">
        <f t="shared" si="42"/>
        <v>2500</v>
      </c>
      <c r="W138" s="139" t="s">
        <v>441</v>
      </c>
      <c r="X138" s="145">
        <f t="shared" si="56"/>
        <v>16440</v>
      </c>
      <c r="Y138" s="145">
        <f t="shared" si="57"/>
        <v>4000</v>
      </c>
      <c r="Z138" s="145">
        <v>1</v>
      </c>
      <c r="AA138" s="145">
        <v>660</v>
      </c>
      <c r="AB138" s="144">
        <f t="shared" si="43"/>
        <v>660</v>
      </c>
      <c r="AC138" s="136" t="s">
        <v>447</v>
      </c>
      <c r="AD138" s="144">
        <v>0</v>
      </c>
      <c r="AE138" s="144"/>
      <c r="AF138" s="145">
        <f t="shared" si="33"/>
        <v>4660</v>
      </c>
      <c r="AG138" s="145">
        <f t="shared" si="53"/>
        <v>21100</v>
      </c>
      <c r="AH138" s="152"/>
      <c r="AI138" s="152"/>
      <c r="AJ138" s="65" t="str">
        <f t="shared" si="58"/>
        <v>618-PR</v>
      </c>
      <c r="AK138" s="77" t="s">
        <v>448</v>
      </c>
    </row>
    <row r="139" spans="1:37" s="75" customFormat="1" ht="37.5" customHeight="1" x14ac:dyDescent="0.2">
      <c r="A139" s="40" t="s">
        <v>449</v>
      </c>
      <c r="B139" s="40"/>
      <c r="C139" s="49" t="s">
        <v>450</v>
      </c>
      <c r="D139" s="135" t="s">
        <v>114</v>
      </c>
      <c r="E139" s="135" t="s">
        <v>158</v>
      </c>
      <c r="F139" s="143" t="s">
        <v>451</v>
      </c>
      <c r="G139" s="143" t="s">
        <v>452</v>
      </c>
      <c r="H139" s="143" t="s">
        <v>453</v>
      </c>
      <c r="I139" s="136">
        <v>42</v>
      </c>
      <c r="J139" s="40" t="s">
        <v>58</v>
      </c>
      <c r="K139" s="41">
        <v>585</v>
      </c>
      <c r="L139" s="144">
        <v>0</v>
      </c>
      <c r="M139" s="144">
        <v>22</v>
      </c>
      <c r="N139" s="144">
        <f t="shared" si="54"/>
        <v>22</v>
      </c>
      <c r="O139" s="145">
        <f t="shared" si="55"/>
        <v>12870</v>
      </c>
      <c r="P139" s="145">
        <v>28</v>
      </c>
      <c r="Q139" s="145">
        <v>16</v>
      </c>
      <c r="R139" s="147">
        <v>0.4</v>
      </c>
      <c r="S139" s="147">
        <f t="shared" si="41"/>
        <v>179.20000000000002</v>
      </c>
      <c r="T139" s="149" t="s">
        <v>454</v>
      </c>
      <c r="U139" s="145">
        <v>0</v>
      </c>
      <c r="V139" s="145">
        <f t="shared" si="42"/>
        <v>0</v>
      </c>
      <c r="W139" s="139" t="s">
        <v>44</v>
      </c>
      <c r="X139" s="145">
        <f t="shared" si="56"/>
        <v>13049.2</v>
      </c>
      <c r="Y139" s="145">
        <f t="shared" si="57"/>
        <v>4400</v>
      </c>
      <c r="Z139" s="145">
        <v>0</v>
      </c>
      <c r="AA139" s="145">
        <v>0</v>
      </c>
      <c r="AB139" s="144">
        <v>0</v>
      </c>
      <c r="AC139" s="150" t="s">
        <v>455</v>
      </c>
      <c r="AD139" s="144">
        <v>0</v>
      </c>
      <c r="AE139" s="144"/>
      <c r="AF139" s="145">
        <f t="shared" si="33"/>
        <v>4400</v>
      </c>
      <c r="AG139" s="145">
        <f t="shared" si="53"/>
        <v>17449.2</v>
      </c>
      <c r="AH139" s="152">
        <f>SUM(N139+N140)</f>
        <v>48</v>
      </c>
      <c r="AI139" s="152">
        <f>SUM(AG139:AG140)</f>
        <v>38284.800000000003</v>
      </c>
      <c r="AJ139" s="35" t="str">
        <f t="shared" si="58"/>
        <v>626-SH</v>
      </c>
      <c r="AK139" s="31" t="s">
        <v>994</v>
      </c>
    </row>
    <row r="140" spans="1:37" s="75" customFormat="1" ht="37.5" customHeight="1" x14ac:dyDescent="0.2">
      <c r="A140" s="40" t="s">
        <v>449</v>
      </c>
      <c r="B140" s="40"/>
      <c r="C140" s="49" t="s">
        <v>450</v>
      </c>
      <c r="D140" s="135" t="s">
        <v>114</v>
      </c>
      <c r="E140" s="135" t="s">
        <v>158</v>
      </c>
      <c r="F140" s="143" t="s">
        <v>456</v>
      </c>
      <c r="G140" s="143" t="s">
        <v>457</v>
      </c>
      <c r="H140" s="143" t="s">
        <v>142</v>
      </c>
      <c r="I140" s="136">
        <v>42</v>
      </c>
      <c r="J140" s="40" t="s">
        <v>58</v>
      </c>
      <c r="K140" s="41">
        <v>585</v>
      </c>
      <c r="L140" s="144">
        <v>0</v>
      </c>
      <c r="M140" s="144">
        <v>26</v>
      </c>
      <c r="N140" s="144">
        <f t="shared" si="54"/>
        <v>26</v>
      </c>
      <c r="O140" s="145">
        <f t="shared" si="55"/>
        <v>15210</v>
      </c>
      <c r="P140" s="145">
        <v>28</v>
      </c>
      <c r="Q140" s="145">
        <v>38</v>
      </c>
      <c r="R140" s="147">
        <v>0.4</v>
      </c>
      <c r="S140" s="147">
        <f t="shared" si="41"/>
        <v>425.6</v>
      </c>
      <c r="T140" s="149" t="s">
        <v>458</v>
      </c>
      <c r="U140" s="145">
        <v>0</v>
      </c>
      <c r="V140" s="145">
        <f t="shared" si="42"/>
        <v>0</v>
      </c>
      <c r="W140" s="139" t="s">
        <v>44</v>
      </c>
      <c r="X140" s="145">
        <f t="shared" si="56"/>
        <v>15635.6</v>
      </c>
      <c r="Y140" s="145">
        <f t="shared" si="57"/>
        <v>5200</v>
      </c>
      <c r="Z140" s="145">
        <v>0</v>
      </c>
      <c r="AA140" s="145">
        <v>0</v>
      </c>
      <c r="AB140" s="144">
        <f t="shared" ref="AB140:AB154" si="59">SUM(AA140*Z140)</f>
        <v>0</v>
      </c>
      <c r="AC140" s="150" t="s">
        <v>455</v>
      </c>
      <c r="AD140" s="144">
        <v>0</v>
      </c>
      <c r="AE140" s="144"/>
      <c r="AF140" s="145">
        <f t="shared" si="33"/>
        <v>5200</v>
      </c>
      <c r="AG140" s="145">
        <f t="shared" si="53"/>
        <v>20835.599999999999</v>
      </c>
      <c r="AH140" s="152"/>
      <c r="AI140" s="152"/>
      <c r="AJ140" s="35" t="str">
        <f t="shared" si="58"/>
        <v>626-SH</v>
      </c>
      <c r="AK140" s="53" t="s">
        <v>992</v>
      </c>
    </row>
    <row r="141" spans="1:37" s="75" customFormat="1" ht="43.5" customHeight="1" x14ac:dyDescent="0.2">
      <c r="A141" s="40" t="s">
        <v>459</v>
      </c>
      <c r="B141" s="40"/>
      <c r="C141" s="49" t="s">
        <v>460</v>
      </c>
      <c r="D141" s="135" t="s">
        <v>38</v>
      </c>
      <c r="E141" s="135" t="s">
        <v>54</v>
      </c>
      <c r="F141" s="143" t="s">
        <v>231</v>
      </c>
      <c r="G141" s="143" t="s">
        <v>399</v>
      </c>
      <c r="H141" s="143" t="s">
        <v>400</v>
      </c>
      <c r="I141" s="136">
        <v>45</v>
      </c>
      <c r="J141" s="40" t="s">
        <v>43</v>
      </c>
      <c r="K141" s="41">
        <v>1200</v>
      </c>
      <c r="L141" s="144">
        <v>0</v>
      </c>
      <c r="M141" s="144">
        <v>17</v>
      </c>
      <c r="N141" s="144">
        <f t="shared" si="54"/>
        <v>17</v>
      </c>
      <c r="O141" s="145">
        <f t="shared" si="55"/>
        <v>20400</v>
      </c>
      <c r="P141" s="145">
        <v>0</v>
      </c>
      <c r="Q141" s="145">
        <v>0</v>
      </c>
      <c r="R141" s="147">
        <v>0.4</v>
      </c>
      <c r="S141" s="147">
        <f t="shared" si="41"/>
        <v>0</v>
      </c>
      <c r="T141" s="138"/>
      <c r="U141" s="145">
        <v>0</v>
      </c>
      <c r="V141" s="145">
        <f t="shared" si="42"/>
        <v>0</v>
      </c>
      <c r="W141" s="139"/>
      <c r="X141" s="145">
        <f t="shared" si="56"/>
        <v>20400</v>
      </c>
      <c r="Y141" s="145">
        <f t="shared" si="57"/>
        <v>3400</v>
      </c>
      <c r="Z141" s="145">
        <v>14</v>
      </c>
      <c r="AA141" s="145">
        <v>149</v>
      </c>
      <c r="AB141" s="144">
        <f t="shared" si="59"/>
        <v>2086</v>
      </c>
      <c r="AC141" s="150" t="s">
        <v>461</v>
      </c>
      <c r="AD141" s="144">
        <v>0</v>
      </c>
      <c r="AE141" s="144"/>
      <c r="AF141" s="145">
        <f t="shared" ref="AF141:AF204" si="60">Y141+AB141+AD141</f>
        <v>5486</v>
      </c>
      <c r="AG141" s="145">
        <f t="shared" si="53"/>
        <v>25886</v>
      </c>
      <c r="AH141" s="152">
        <f>SUM(N141:N148)</f>
        <v>126</v>
      </c>
      <c r="AI141" s="152">
        <f>SUM(AG141:AG148)</f>
        <v>208764</v>
      </c>
      <c r="AJ141" s="66" t="str">
        <f t="shared" si="58"/>
        <v>628-PR</v>
      </c>
      <c r="AK141" s="53"/>
    </row>
    <row r="142" spans="1:37" s="75" customFormat="1" ht="45.75" customHeight="1" x14ac:dyDescent="0.2">
      <c r="A142" s="40" t="s">
        <v>459</v>
      </c>
      <c r="B142" s="40"/>
      <c r="C142" s="49" t="s">
        <v>460</v>
      </c>
      <c r="D142" s="135" t="s">
        <v>38</v>
      </c>
      <c r="E142" s="135" t="s">
        <v>54</v>
      </c>
      <c r="F142" s="143" t="s">
        <v>231</v>
      </c>
      <c r="G142" s="143" t="s">
        <v>219</v>
      </c>
      <c r="H142" s="143" t="s">
        <v>220</v>
      </c>
      <c r="I142" s="136">
        <v>45</v>
      </c>
      <c r="J142" s="40" t="s">
        <v>43</v>
      </c>
      <c r="K142" s="41">
        <v>1200</v>
      </c>
      <c r="L142" s="144">
        <v>0</v>
      </c>
      <c r="M142" s="144">
        <v>17</v>
      </c>
      <c r="N142" s="144">
        <f t="shared" si="54"/>
        <v>17</v>
      </c>
      <c r="O142" s="145">
        <f t="shared" si="55"/>
        <v>20400</v>
      </c>
      <c r="P142" s="145">
        <v>0</v>
      </c>
      <c r="Q142" s="145">
        <v>0</v>
      </c>
      <c r="R142" s="147">
        <v>0.4</v>
      </c>
      <c r="S142" s="147">
        <f t="shared" si="41"/>
        <v>0</v>
      </c>
      <c r="T142" s="138"/>
      <c r="U142" s="145">
        <v>0</v>
      </c>
      <c r="V142" s="145">
        <f t="shared" si="42"/>
        <v>0</v>
      </c>
      <c r="W142" s="139"/>
      <c r="X142" s="145">
        <f t="shared" si="56"/>
        <v>20400</v>
      </c>
      <c r="Y142" s="145">
        <f t="shared" si="57"/>
        <v>3400</v>
      </c>
      <c r="Z142" s="145">
        <v>14</v>
      </c>
      <c r="AA142" s="145">
        <v>296</v>
      </c>
      <c r="AB142" s="144">
        <f t="shared" si="59"/>
        <v>4144</v>
      </c>
      <c r="AC142" s="150" t="s">
        <v>462</v>
      </c>
      <c r="AD142" s="144">
        <v>0</v>
      </c>
      <c r="AE142" s="144"/>
      <c r="AF142" s="145">
        <f t="shared" si="60"/>
        <v>7544</v>
      </c>
      <c r="AG142" s="145">
        <f t="shared" si="53"/>
        <v>27944</v>
      </c>
      <c r="AH142" s="152"/>
      <c r="AI142" s="152"/>
      <c r="AJ142" s="66" t="str">
        <f t="shared" si="58"/>
        <v>628-PR</v>
      </c>
      <c r="AK142" s="53" t="s">
        <v>1024</v>
      </c>
    </row>
    <row r="143" spans="1:37" s="75" customFormat="1" ht="58.5" customHeight="1" x14ac:dyDescent="0.2">
      <c r="A143" s="40" t="s">
        <v>459</v>
      </c>
      <c r="B143" s="40"/>
      <c r="C143" s="49" t="s">
        <v>460</v>
      </c>
      <c r="D143" s="135" t="s">
        <v>38</v>
      </c>
      <c r="E143" s="135" t="s">
        <v>54</v>
      </c>
      <c r="F143" s="143" t="s">
        <v>97</v>
      </c>
      <c r="G143" s="143" t="s">
        <v>399</v>
      </c>
      <c r="H143" s="143" t="s">
        <v>400</v>
      </c>
      <c r="I143" s="136">
        <v>45</v>
      </c>
      <c r="J143" s="40" t="s">
        <v>43</v>
      </c>
      <c r="K143" s="41">
        <v>1200</v>
      </c>
      <c r="L143" s="144">
        <v>17</v>
      </c>
      <c r="M143" s="144">
        <v>0</v>
      </c>
      <c r="N143" s="144">
        <f t="shared" si="54"/>
        <v>17</v>
      </c>
      <c r="O143" s="145">
        <f t="shared" si="55"/>
        <v>20400</v>
      </c>
      <c r="P143" s="145">
        <v>0</v>
      </c>
      <c r="Q143" s="145">
        <v>0</v>
      </c>
      <c r="R143" s="147">
        <v>0.4</v>
      </c>
      <c r="S143" s="147">
        <f t="shared" si="41"/>
        <v>0</v>
      </c>
      <c r="T143" s="138"/>
      <c r="U143" s="145">
        <v>0</v>
      </c>
      <c r="V143" s="145">
        <f t="shared" si="42"/>
        <v>0</v>
      </c>
      <c r="W143" s="139"/>
      <c r="X143" s="145">
        <f t="shared" si="56"/>
        <v>20400</v>
      </c>
      <c r="Y143" s="145">
        <f t="shared" si="57"/>
        <v>3400</v>
      </c>
      <c r="Z143" s="145">
        <v>14</v>
      </c>
      <c r="AA143" s="145">
        <v>238</v>
      </c>
      <c r="AB143" s="144">
        <f t="shared" si="59"/>
        <v>3332</v>
      </c>
      <c r="AC143" s="150" t="s">
        <v>463</v>
      </c>
      <c r="AD143" s="144">
        <v>0</v>
      </c>
      <c r="AE143" s="144"/>
      <c r="AF143" s="145">
        <f t="shared" si="60"/>
        <v>6732</v>
      </c>
      <c r="AG143" s="145">
        <f t="shared" si="53"/>
        <v>27132</v>
      </c>
      <c r="AH143" s="152"/>
      <c r="AI143" s="152"/>
      <c r="AJ143" s="66" t="str">
        <f t="shared" si="58"/>
        <v>628-PR</v>
      </c>
      <c r="AK143" s="53"/>
    </row>
    <row r="144" spans="1:37" s="75" customFormat="1" ht="60.75" customHeight="1" x14ac:dyDescent="0.2">
      <c r="A144" s="40" t="s">
        <v>459</v>
      </c>
      <c r="B144" s="40"/>
      <c r="C144" s="49" t="s">
        <v>460</v>
      </c>
      <c r="D144" s="135" t="s">
        <v>38</v>
      </c>
      <c r="E144" s="135" t="s">
        <v>39</v>
      </c>
      <c r="F144" s="188" t="s">
        <v>40</v>
      </c>
      <c r="G144" s="143" t="s">
        <v>399</v>
      </c>
      <c r="H144" s="143" t="s">
        <v>400</v>
      </c>
      <c r="I144" s="136">
        <v>45</v>
      </c>
      <c r="J144" s="40" t="s">
        <v>43</v>
      </c>
      <c r="K144" s="41">
        <v>1200</v>
      </c>
      <c r="L144" s="144">
        <v>15</v>
      </c>
      <c r="M144" s="144">
        <v>0</v>
      </c>
      <c r="N144" s="144">
        <f t="shared" si="54"/>
        <v>15</v>
      </c>
      <c r="O144" s="145">
        <f t="shared" si="55"/>
        <v>18000</v>
      </c>
      <c r="P144" s="145">
        <v>0</v>
      </c>
      <c r="Q144" s="145">
        <v>0</v>
      </c>
      <c r="R144" s="147">
        <v>0.4</v>
      </c>
      <c r="S144" s="147">
        <f t="shared" si="41"/>
        <v>0</v>
      </c>
      <c r="T144" s="138"/>
      <c r="U144" s="145">
        <v>0</v>
      </c>
      <c r="V144" s="145">
        <f t="shared" si="42"/>
        <v>0</v>
      </c>
      <c r="W144" s="139"/>
      <c r="X144" s="145">
        <f t="shared" si="56"/>
        <v>18000</v>
      </c>
      <c r="Y144" s="145">
        <f t="shared" si="57"/>
        <v>3000</v>
      </c>
      <c r="Z144" s="145">
        <v>14</v>
      </c>
      <c r="AA144" s="145">
        <v>536</v>
      </c>
      <c r="AB144" s="144">
        <f t="shared" si="59"/>
        <v>7504</v>
      </c>
      <c r="AC144" s="154" t="s">
        <v>464</v>
      </c>
      <c r="AD144" s="144">
        <v>0</v>
      </c>
      <c r="AE144" s="144"/>
      <c r="AF144" s="145">
        <f t="shared" si="60"/>
        <v>10504</v>
      </c>
      <c r="AG144" s="145">
        <f t="shared" si="53"/>
        <v>28504</v>
      </c>
      <c r="AH144" s="152"/>
      <c r="AI144" s="152"/>
      <c r="AJ144" s="66" t="str">
        <f t="shared" si="58"/>
        <v>628-PR</v>
      </c>
      <c r="AK144" s="77" t="s">
        <v>270</v>
      </c>
    </row>
    <row r="145" spans="1:37" s="75" customFormat="1" ht="51.75" customHeight="1" x14ac:dyDescent="0.2">
      <c r="A145" s="40" t="s">
        <v>459</v>
      </c>
      <c r="B145" s="40"/>
      <c r="C145" s="49" t="s">
        <v>460</v>
      </c>
      <c r="D145" s="135" t="s">
        <v>38</v>
      </c>
      <c r="E145" s="135" t="s">
        <v>39</v>
      </c>
      <c r="F145" s="188" t="s">
        <v>40</v>
      </c>
      <c r="G145" s="143" t="s">
        <v>399</v>
      </c>
      <c r="H145" s="143" t="s">
        <v>400</v>
      </c>
      <c r="I145" s="136">
        <v>45</v>
      </c>
      <c r="J145" s="40" t="s">
        <v>43</v>
      </c>
      <c r="K145" s="41">
        <v>1200</v>
      </c>
      <c r="L145" s="144">
        <v>15</v>
      </c>
      <c r="M145" s="144">
        <v>0</v>
      </c>
      <c r="N145" s="144">
        <f t="shared" si="54"/>
        <v>15</v>
      </c>
      <c r="O145" s="145">
        <f t="shared" si="55"/>
        <v>18000</v>
      </c>
      <c r="P145" s="145">
        <v>0</v>
      </c>
      <c r="Q145" s="145">
        <v>0</v>
      </c>
      <c r="R145" s="147">
        <v>0.4</v>
      </c>
      <c r="S145" s="147">
        <f t="shared" si="41"/>
        <v>0</v>
      </c>
      <c r="T145" s="138"/>
      <c r="U145" s="145">
        <v>0</v>
      </c>
      <c r="V145" s="145">
        <f t="shared" si="42"/>
        <v>0</v>
      </c>
      <c r="W145" s="139"/>
      <c r="X145" s="145">
        <f t="shared" si="56"/>
        <v>18000</v>
      </c>
      <c r="Y145" s="145">
        <f t="shared" si="57"/>
        <v>3000</v>
      </c>
      <c r="Z145" s="145">
        <v>14</v>
      </c>
      <c r="AA145" s="145">
        <v>536</v>
      </c>
      <c r="AB145" s="144">
        <f t="shared" si="59"/>
        <v>7504</v>
      </c>
      <c r="AC145" s="154" t="s">
        <v>464</v>
      </c>
      <c r="AD145" s="144">
        <v>0</v>
      </c>
      <c r="AE145" s="144"/>
      <c r="AF145" s="145">
        <f t="shared" si="60"/>
        <v>10504</v>
      </c>
      <c r="AG145" s="145">
        <f t="shared" si="53"/>
        <v>28504</v>
      </c>
      <c r="AH145" s="152"/>
      <c r="AI145" s="152"/>
      <c r="AJ145" s="66" t="str">
        <f t="shared" si="58"/>
        <v>628-PR</v>
      </c>
      <c r="AK145" s="77" t="s">
        <v>270</v>
      </c>
    </row>
    <row r="146" spans="1:37" s="75" customFormat="1" ht="43.5" customHeight="1" x14ac:dyDescent="0.2">
      <c r="A146" s="40" t="s">
        <v>459</v>
      </c>
      <c r="B146" s="40"/>
      <c r="C146" s="49" t="s">
        <v>460</v>
      </c>
      <c r="D146" s="135" t="s">
        <v>38</v>
      </c>
      <c r="E146" s="135" t="s">
        <v>39</v>
      </c>
      <c r="F146" s="188" t="s">
        <v>40</v>
      </c>
      <c r="G146" s="143" t="s">
        <v>207</v>
      </c>
      <c r="H146" s="143" t="s">
        <v>208</v>
      </c>
      <c r="I146" s="136">
        <v>45</v>
      </c>
      <c r="J146" s="40" t="s">
        <v>43</v>
      </c>
      <c r="K146" s="41">
        <v>1200</v>
      </c>
      <c r="L146" s="144">
        <v>0</v>
      </c>
      <c r="M146" s="144">
        <v>18</v>
      </c>
      <c r="N146" s="144">
        <f t="shared" si="54"/>
        <v>18</v>
      </c>
      <c r="O146" s="145">
        <f t="shared" si="55"/>
        <v>21600</v>
      </c>
      <c r="P146" s="145">
        <v>0</v>
      </c>
      <c r="Q146" s="145">
        <v>88</v>
      </c>
      <c r="R146" s="147">
        <v>0.4</v>
      </c>
      <c r="S146" s="147">
        <f t="shared" si="41"/>
        <v>0</v>
      </c>
      <c r="T146" s="138"/>
      <c r="U146" s="145">
        <v>0</v>
      </c>
      <c r="V146" s="145">
        <f t="shared" si="42"/>
        <v>0</v>
      </c>
      <c r="W146" s="139"/>
      <c r="X146" s="145">
        <f t="shared" si="56"/>
        <v>21600</v>
      </c>
      <c r="Y146" s="145">
        <f t="shared" si="57"/>
        <v>3600</v>
      </c>
      <c r="Z146" s="145">
        <v>9</v>
      </c>
      <c r="AA146" s="145">
        <v>330</v>
      </c>
      <c r="AB146" s="144">
        <f t="shared" si="59"/>
        <v>2970</v>
      </c>
      <c r="AC146" s="154" t="s">
        <v>465</v>
      </c>
      <c r="AD146" s="144">
        <v>0</v>
      </c>
      <c r="AE146" s="144"/>
      <c r="AF146" s="145">
        <f t="shared" si="60"/>
        <v>6570</v>
      </c>
      <c r="AG146" s="145">
        <f t="shared" si="53"/>
        <v>28170</v>
      </c>
      <c r="AH146" s="152"/>
      <c r="AI146" s="152"/>
      <c r="AJ146" s="66" t="str">
        <f t="shared" si="58"/>
        <v>628-PR</v>
      </c>
      <c r="AK146" s="77" t="s">
        <v>270</v>
      </c>
    </row>
    <row r="147" spans="1:37" s="75" customFormat="1" ht="65" customHeight="1" x14ac:dyDescent="0.2">
      <c r="A147" s="40" t="s">
        <v>459</v>
      </c>
      <c r="B147" s="40"/>
      <c r="C147" s="49" t="s">
        <v>460</v>
      </c>
      <c r="D147" s="135" t="s">
        <v>38</v>
      </c>
      <c r="E147" s="135" t="s">
        <v>39</v>
      </c>
      <c r="F147" s="188" t="s">
        <v>40</v>
      </c>
      <c r="G147" s="143" t="s">
        <v>399</v>
      </c>
      <c r="H147" s="143" t="s">
        <v>400</v>
      </c>
      <c r="I147" s="136">
        <v>45</v>
      </c>
      <c r="J147" s="40" t="s">
        <v>43</v>
      </c>
      <c r="K147" s="41">
        <v>1200</v>
      </c>
      <c r="L147" s="144">
        <v>0</v>
      </c>
      <c r="M147" s="144">
        <v>27</v>
      </c>
      <c r="N147" s="144">
        <f t="shared" si="54"/>
        <v>27</v>
      </c>
      <c r="O147" s="145">
        <f t="shared" si="55"/>
        <v>32400</v>
      </c>
      <c r="P147" s="145">
        <v>0</v>
      </c>
      <c r="Q147" s="145">
        <v>88</v>
      </c>
      <c r="R147" s="147">
        <v>0.4</v>
      </c>
      <c r="S147" s="147">
        <f t="shared" si="41"/>
        <v>0</v>
      </c>
      <c r="T147" s="138"/>
      <c r="U147" s="145">
        <v>0</v>
      </c>
      <c r="V147" s="145">
        <f t="shared" si="42"/>
        <v>0</v>
      </c>
      <c r="W147" s="139"/>
      <c r="X147" s="145">
        <f t="shared" si="56"/>
        <v>32400</v>
      </c>
      <c r="Y147" s="145">
        <f t="shared" si="57"/>
        <v>5400</v>
      </c>
      <c r="Z147" s="145">
        <v>9</v>
      </c>
      <c r="AA147" s="145">
        <v>536</v>
      </c>
      <c r="AB147" s="144">
        <f t="shared" si="59"/>
        <v>4824</v>
      </c>
      <c r="AC147" s="33" t="s">
        <v>466</v>
      </c>
      <c r="AD147" s="144">
        <v>0</v>
      </c>
      <c r="AE147" s="144"/>
      <c r="AF147" s="145">
        <f t="shared" si="60"/>
        <v>10224</v>
      </c>
      <c r="AG147" s="145">
        <f t="shared" si="53"/>
        <v>42624</v>
      </c>
      <c r="AH147" s="152"/>
      <c r="AI147" s="152"/>
      <c r="AJ147" s="65" t="str">
        <f t="shared" si="58"/>
        <v>628-PR</v>
      </c>
      <c r="AK147" s="77" t="s">
        <v>467</v>
      </c>
    </row>
    <row r="148" spans="1:37" s="75" customFormat="1" ht="53" customHeight="1" x14ac:dyDescent="0.2">
      <c r="A148" s="44" t="s">
        <v>459</v>
      </c>
      <c r="B148" s="44"/>
      <c r="C148" s="45" t="s">
        <v>460</v>
      </c>
      <c r="D148" s="161" t="s">
        <v>38</v>
      </c>
      <c r="E148" s="161" t="s">
        <v>39</v>
      </c>
      <c r="F148" s="163" t="s">
        <v>260</v>
      </c>
      <c r="G148" s="163" t="s">
        <v>207</v>
      </c>
      <c r="H148" s="163" t="s">
        <v>208</v>
      </c>
      <c r="I148" s="164">
        <v>45</v>
      </c>
      <c r="J148" s="44" t="s">
        <v>43</v>
      </c>
      <c r="K148" s="70">
        <v>1200</v>
      </c>
      <c r="L148" s="165">
        <v>0</v>
      </c>
      <c r="M148" s="165">
        <v>0</v>
      </c>
      <c r="N148" s="165">
        <f t="shared" si="54"/>
        <v>0</v>
      </c>
      <c r="O148" s="170">
        <f t="shared" si="55"/>
        <v>0</v>
      </c>
      <c r="P148" s="170">
        <v>0</v>
      </c>
      <c r="Q148" s="170">
        <v>256</v>
      </c>
      <c r="R148" s="193">
        <v>0.4</v>
      </c>
      <c r="S148" s="193">
        <f t="shared" si="41"/>
        <v>0</v>
      </c>
      <c r="T148" s="222"/>
      <c r="U148" s="170">
        <v>0</v>
      </c>
      <c r="V148" s="170">
        <f t="shared" si="42"/>
        <v>0</v>
      </c>
      <c r="W148" s="171"/>
      <c r="X148" s="170">
        <f t="shared" si="56"/>
        <v>0</v>
      </c>
      <c r="Y148" s="170">
        <f t="shared" si="57"/>
        <v>0</v>
      </c>
      <c r="Z148" s="170">
        <v>0</v>
      </c>
      <c r="AA148" s="170">
        <v>215</v>
      </c>
      <c r="AB148" s="165">
        <f t="shared" si="59"/>
        <v>0</v>
      </c>
      <c r="AC148" s="172" t="s">
        <v>468</v>
      </c>
      <c r="AD148" s="165">
        <v>0</v>
      </c>
      <c r="AE148" s="165"/>
      <c r="AF148" s="170">
        <f t="shared" si="60"/>
        <v>0</v>
      </c>
      <c r="AG148" s="170">
        <f t="shared" si="53"/>
        <v>0</v>
      </c>
      <c r="AH148" s="175"/>
      <c r="AI148" s="175"/>
      <c r="AJ148" s="65" t="str">
        <f t="shared" si="58"/>
        <v>628-PR</v>
      </c>
      <c r="AK148" s="77" t="s">
        <v>469</v>
      </c>
    </row>
    <row r="149" spans="1:37" s="75" customFormat="1" ht="54" customHeight="1" x14ac:dyDescent="0.2">
      <c r="A149" s="40" t="s">
        <v>470</v>
      </c>
      <c r="B149" s="40"/>
      <c r="C149" s="49" t="s">
        <v>471</v>
      </c>
      <c r="D149" s="135" t="s">
        <v>114</v>
      </c>
      <c r="E149" s="135" t="s">
        <v>154</v>
      </c>
      <c r="F149" s="143" t="s">
        <v>277</v>
      </c>
      <c r="G149" s="143" t="s">
        <v>472</v>
      </c>
      <c r="H149" s="135" t="s">
        <v>473</v>
      </c>
      <c r="I149" s="136">
        <v>56</v>
      </c>
      <c r="J149" s="40" t="s">
        <v>43</v>
      </c>
      <c r="K149" s="41">
        <v>1200</v>
      </c>
      <c r="L149" s="144">
        <v>0</v>
      </c>
      <c r="M149" s="144">
        <v>15</v>
      </c>
      <c r="N149" s="144">
        <f t="shared" si="54"/>
        <v>15</v>
      </c>
      <c r="O149" s="145">
        <f t="shared" si="55"/>
        <v>18000</v>
      </c>
      <c r="P149" s="145">
        <v>0</v>
      </c>
      <c r="Q149" s="145">
        <v>0</v>
      </c>
      <c r="R149" s="147">
        <v>0.4</v>
      </c>
      <c r="S149" s="147">
        <f t="shared" si="41"/>
        <v>0</v>
      </c>
      <c r="T149" s="169"/>
      <c r="U149" s="145">
        <v>0</v>
      </c>
      <c r="V149" s="145">
        <f t="shared" si="42"/>
        <v>0</v>
      </c>
      <c r="W149" s="205">
        <v>0</v>
      </c>
      <c r="X149" s="145">
        <f t="shared" si="56"/>
        <v>18000</v>
      </c>
      <c r="Y149" s="145">
        <f t="shared" si="57"/>
        <v>3000</v>
      </c>
      <c r="Z149" s="145">
        <v>1</v>
      </c>
      <c r="AA149" s="145">
        <v>175</v>
      </c>
      <c r="AB149" s="144">
        <f t="shared" si="59"/>
        <v>175</v>
      </c>
      <c r="AC149" s="136" t="s">
        <v>474</v>
      </c>
      <c r="AD149" s="144">
        <v>0</v>
      </c>
      <c r="AE149" s="165"/>
      <c r="AF149" s="145">
        <f t="shared" si="60"/>
        <v>3175</v>
      </c>
      <c r="AG149" s="145">
        <f t="shared" si="53"/>
        <v>21175</v>
      </c>
      <c r="AH149" s="152">
        <f>SUM(N149:N152)</f>
        <v>61</v>
      </c>
      <c r="AI149" s="152">
        <f>SUM(AG149:AG152)</f>
        <v>59105.200000000004</v>
      </c>
      <c r="AJ149" s="35" t="str">
        <f t="shared" si="58"/>
        <v>629-PR</v>
      </c>
      <c r="AK149" s="78"/>
    </row>
    <row r="150" spans="1:37" s="75" customFormat="1" ht="51" customHeight="1" x14ac:dyDescent="0.2">
      <c r="A150" s="44" t="s">
        <v>470</v>
      </c>
      <c r="B150" s="44"/>
      <c r="C150" s="45" t="s">
        <v>471</v>
      </c>
      <c r="D150" s="161" t="s">
        <v>114</v>
      </c>
      <c r="E150" s="161" t="s">
        <v>158</v>
      </c>
      <c r="F150" s="163" t="s">
        <v>311</v>
      </c>
      <c r="G150" s="163" t="s">
        <v>472</v>
      </c>
      <c r="H150" s="161" t="s">
        <v>473</v>
      </c>
      <c r="I150" s="164">
        <v>56</v>
      </c>
      <c r="J150" s="44" t="s">
        <v>43</v>
      </c>
      <c r="K150" s="70">
        <v>1200</v>
      </c>
      <c r="L150" s="165">
        <v>0</v>
      </c>
      <c r="M150" s="165">
        <v>0</v>
      </c>
      <c r="N150" s="165">
        <f t="shared" si="54"/>
        <v>0</v>
      </c>
      <c r="O150" s="170">
        <f t="shared" si="55"/>
        <v>0</v>
      </c>
      <c r="P150" s="170">
        <v>0</v>
      </c>
      <c r="Q150" s="170">
        <v>0</v>
      </c>
      <c r="R150" s="193">
        <v>0.4</v>
      </c>
      <c r="S150" s="193">
        <f t="shared" si="41"/>
        <v>0</v>
      </c>
      <c r="T150" s="169"/>
      <c r="U150" s="170">
        <v>0</v>
      </c>
      <c r="V150" s="170">
        <f t="shared" si="42"/>
        <v>0</v>
      </c>
      <c r="W150" s="205">
        <v>0</v>
      </c>
      <c r="X150" s="170">
        <f t="shared" si="56"/>
        <v>0</v>
      </c>
      <c r="Y150" s="170">
        <f t="shared" si="57"/>
        <v>0</v>
      </c>
      <c r="Z150" s="170">
        <v>0</v>
      </c>
      <c r="AA150" s="170">
        <v>175</v>
      </c>
      <c r="AB150" s="165">
        <f t="shared" si="59"/>
        <v>0</v>
      </c>
      <c r="AC150" s="164" t="s">
        <v>475</v>
      </c>
      <c r="AD150" s="165">
        <v>0</v>
      </c>
      <c r="AE150" s="165"/>
      <c r="AF150" s="170">
        <f t="shared" si="60"/>
        <v>0</v>
      </c>
      <c r="AG150" s="170">
        <f t="shared" si="53"/>
        <v>0</v>
      </c>
      <c r="AH150" s="152" t="s">
        <v>62</v>
      </c>
      <c r="AI150" s="152" t="s">
        <v>62</v>
      </c>
      <c r="AJ150" s="52" t="str">
        <f t="shared" si="58"/>
        <v>629-PR</v>
      </c>
      <c r="AK150" s="130" t="s">
        <v>476</v>
      </c>
    </row>
    <row r="151" spans="1:37" s="75" customFormat="1" ht="39" customHeight="1" x14ac:dyDescent="0.2">
      <c r="A151" s="79" t="s">
        <v>470</v>
      </c>
      <c r="B151" s="80"/>
      <c r="C151" s="49" t="s">
        <v>471</v>
      </c>
      <c r="D151" s="135" t="s">
        <v>114</v>
      </c>
      <c r="E151" s="135" t="s">
        <v>54</v>
      </c>
      <c r="F151" s="143" t="s">
        <v>477</v>
      </c>
      <c r="G151" s="143" t="s">
        <v>432</v>
      </c>
      <c r="H151" s="135" t="s">
        <v>478</v>
      </c>
      <c r="I151" s="136">
        <v>56</v>
      </c>
      <c r="J151" s="40" t="s">
        <v>58</v>
      </c>
      <c r="K151" s="41">
        <v>585</v>
      </c>
      <c r="L151" s="144">
        <v>25</v>
      </c>
      <c r="M151" s="144">
        <v>0</v>
      </c>
      <c r="N151" s="144">
        <f t="shared" si="54"/>
        <v>25</v>
      </c>
      <c r="O151" s="145">
        <f t="shared" si="55"/>
        <v>14625</v>
      </c>
      <c r="P151" s="145">
        <v>36</v>
      </c>
      <c r="Q151" s="145">
        <v>27</v>
      </c>
      <c r="R151" s="147">
        <v>0.4</v>
      </c>
      <c r="S151" s="147">
        <f t="shared" si="41"/>
        <v>388.8</v>
      </c>
      <c r="T151" s="138" t="s">
        <v>479</v>
      </c>
      <c r="U151" s="145">
        <v>0</v>
      </c>
      <c r="V151" s="145">
        <f t="shared" si="42"/>
        <v>0</v>
      </c>
      <c r="W151" s="221"/>
      <c r="X151" s="145">
        <f t="shared" si="56"/>
        <v>15013.8</v>
      </c>
      <c r="Y151" s="145">
        <f t="shared" si="57"/>
        <v>5000</v>
      </c>
      <c r="Z151" s="145">
        <v>1</v>
      </c>
      <c r="AA151" s="145">
        <v>305</v>
      </c>
      <c r="AB151" s="144">
        <f t="shared" si="59"/>
        <v>305</v>
      </c>
      <c r="AC151" s="150" t="s">
        <v>480</v>
      </c>
      <c r="AD151" s="144">
        <v>0</v>
      </c>
      <c r="AE151" s="144"/>
      <c r="AF151" s="145">
        <f t="shared" si="60"/>
        <v>5305</v>
      </c>
      <c r="AG151" s="145">
        <f t="shared" si="53"/>
        <v>20318.8</v>
      </c>
      <c r="AH151" s="152"/>
      <c r="AI151" s="152"/>
      <c r="AJ151" s="35" t="str">
        <f t="shared" si="58"/>
        <v>629-PR</v>
      </c>
      <c r="AK151" s="53"/>
    </row>
    <row r="152" spans="1:37" s="75" customFormat="1" ht="47.25" customHeight="1" x14ac:dyDescent="0.2">
      <c r="A152" s="40" t="s">
        <v>470</v>
      </c>
      <c r="B152" s="40"/>
      <c r="C152" s="49" t="s">
        <v>471</v>
      </c>
      <c r="D152" s="135" t="s">
        <v>114</v>
      </c>
      <c r="E152" s="135" t="s">
        <v>54</v>
      </c>
      <c r="F152" s="143" t="s">
        <v>481</v>
      </c>
      <c r="G152" s="143" t="s">
        <v>432</v>
      </c>
      <c r="H152" s="135" t="s">
        <v>478</v>
      </c>
      <c r="I152" s="136">
        <v>56</v>
      </c>
      <c r="J152" s="40" t="s">
        <v>58</v>
      </c>
      <c r="K152" s="41">
        <v>585</v>
      </c>
      <c r="L152" s="144">
        <v>0</v>
      </c>
      <c r="M152" s="144">
        <v>21</v>
      </c>
      <c r="N152" s="144">
        <f t="shared" si="54"/>
        <v>21</v>
      </c>
      <c r="O152" s="145">
        <f t="shared" si="55"/>
        <v>12285</v>
      </c>
      <c r="P152" s="145">
        <v>36</v>
      </c>
      <c r="Q152" s="145">
        <v>56</v>
      </c>
      <c r="R152" s="147">
        <v>0.4</v>
      </c>
      <c r="S152" s="147">
        <f t="shared" si="41"/>
        <v>806.40000000000009</v>
      </c>
      <c r="T152" s="138" t="s">
        <v>482</v>
      </c>
      <c r="U152" s="145">
        <v>0</v>
      </c>
      <c r="V152" s="145">
        <f t="shared" si="42"/>
        <v>0</v>
      </c>
      <c r="W152" s="139"/>
      <c r="X152" s="145">
        <f t="shared" si="56"/>
        <v>13091.4</v>
      </c>
      <c r="Y152" s="145">
        <f t="shared" si="57"/>
        <v>4200</v>
      </c>
      <c r="Z152" s="145">
        <v>1</v>
      </c>
      <c r="AA152" s="145">
        <v>320</v>
      </c>
      <c r="AB152" s="144">
        <f t="shared" si="59"/>
        <v>320</v>
      </c>
      <c r="AC152" s="150" t="s">
        <v>483</v>
      </c>
      <c r="AD152" s="144">
        <v>0</v>
      </c>
      <c r="AE152" s="144"/>
      <c r="AF152" s="145">
        <f t="shared" si="60"/>
        <v>4520</v>
      </c>
      <c r="AG152" s="145">
        <f t="shared" si="53"/>
        <v>17611.400000000001</v>
      </c>
      <c r="AH152" s="152"/>
      <c r="AI152" s="152"/>
      <c r="AJ152" s="35" t="str">
        <f t="shared" si="58"/>
        <v>629-PR</v>
      </c>
      <c r="AK152" s="53"/>
    </row>
    <row r="153" spans="1:37" s="75" customFormat="1" ht="41.25" customHeight="1" x14ac:dyDescent="0.2">
      <c r="A153" s="79" t="s">
        <v>484</v>
      </c>
      <c r="B153" s="81" t="s">
        <v>485</v>
      </c>
      <c r="C153" s="49" t="s">
        <v>486</v>
      </c>
      <c r="D153" s="223" t="s">
        <v>487</v>
      </c>
      <c r="E153" s="135" t="s">
        <v>158</v>
      </c>
      <c r="F153" s="143" t="s">
        <v>40</v>
      </c>
      <c r="G153" s="143" t="s">
        <v>488</v>
      </c>
      <c r="H153" s="135" t="s">
        <v>489</v>
      </c>
      <c r="I153" s="136">
        <v>240</v>
      </c>
      <c r="J153" s="40" t="s">
        <v>43</v>
      </c>
      <c r="K153" s="41">
        <v>175</v>
      </c>
      <c r="L153" s="144">
        <v>0</v>
      </c>
      <c r="M153" s="144">
        <v>18</v>
      </c>
      <c r="N153" s="144">
        <f t="shared" si="54"/>
        <v>18</v>
      </c>
      <c r="O153" s="145">
        <v>0</v>
      </c>
      <c r="P153" s="145">
        <v>0</v>
      </c>
      <c r="Q153" s="145">
        <v>0</v>
      </c>
      <c r="R153" s="147">
        <v>0</v>
      </c>
      <c r="S153" s="147">
        <v>0</v>
      </c>
      <c r="T153" s="138"/>
      <c r="U153" s="145">
        <v>0</v>
      </c>
      <c r="V153" s="145">
        <v>0</v>
      </c>
      <c r="W153" s="139"/>
      <c r="X153" s="145">
        <f t="shared" si="56"/>
        <v>0</v>
      </c>
      <c r="Y153" s="145">
        <f>N153*400</f>
        <v>7200</v>
      </c>
      <c r="Z153" s="145">
        <v>0</v>
      </c>
      <c r="AA153" s="145">
        <v>0</v>
      </c>
      <c r="AB153" s="144">
        <f t="shared" si="59"/>
        <v>0</v>
      </c>
      <c r="AC153" s="150">
        <v>0</v>
      </c>
      <c r="AD153" s="144">
        <v>0</v>
      </c>
      <c r="AE153" s="144"/>
      <c r="AF153" s="145">
        <f t="shared" si="60"/>
        <v>7200</v>
      </c>
      <c r="AG153" s="145">
        <f t="shared" si="53"/>
        <v>7200</v>
      </c>
      <c r="AH153" s="152">
        <f>SUM(N153:N154)</f>
        <v>28</v>
      </c>
      <c r="AI153" s="152">
        <f>SUM(AG153:AG155)</f>
        <v>11200</v>
      </c>
      <c r="AJ153" s="35" t="s">
        <v>490</v>
      </c>
      <c r="AK153" s="53"/>
    </row>
    <row r="154" spans="1:37" s="75" customFormat="1" ht="50.25" customHeight="1" x14ac:dyDescent="0.2">
      <c r="A154" s="79" t="s">
        <v>484</v>
      </c>
      <c r="B154" s="81" t="s">
        <v>491</v>
      </c>
      <c r="C154" s="49" t="s">
        <v>486</v>
      </c>
      <c r="D154" s="223" t="s">
        <v>487</v>
      </c>
      <c r="E154" s="135" t="s">
        <v>158</v>
      </c>
      <c r="F154" s="143" t="s">
        <v>40</v>
      </c>
      <c r="G154" s="143" t="s">
        <v>492</v>
      </c>
      <c r="H154" s="135" t="s">
        <v>493</v>
      </c>
      <c r="I154" s="136">
        <v>240</v>
      </c>
      <c r="J154" s="40" t="s">
        <v>43</v>
      </c>
      <c r="K154" s="41">
        <v>175</v>
      </c>
      <c r="L154" s="144">
        <v>0</v>
      </c>
      <c r="M154" s="144">
        <v>10</v>
      </c>
      <c r="N154" s="144">
        <f t="shared" si="54"/>
        <v>10</v>
      </c>
      <c r="O154" s="145">
        <v>0</v>
      </c>
      <c r="P154" s="145">
        <v>0</v>
      </c>
      <c r="Q154" s="145">
        <v>0</v>
      </c>
      <c r="R154" s="147">
        <v>0</v>
      </c>
      <c r="S154" s="147">
        <v>0</v>
      </c>
      <c r="T154" s="138"/>
      <c r="U154" s="145">
        <v>0</v>
      </c>
      <c r="V154" s="145">
        <v>0</v>
      </c>
      <c r="W154" s="139"/>
      <c r="X154" s="145">
        <f t="shared" si="56"/>
        <v>0</v>
      </c>
      <c r="Y154" s="145">
        <f>N154*400</f>
        <v>4000</v>
      </c>
      <c r="Z154" s="145">
        <v>0</v>
      </c>
      <c r="AA154" s="145">
        <v>0</v>
      </c>
      <c r="AB154" s="144">
        <f t="shared" si="59"/>
        <v>0</v>
      </c>
      <c r="AC154" s="150">
        <v>0</v>
      </c>
      <c r="AD154" s="144">
        <v>0</v>
      </c>
      <c r="AE154" s="144"/>
      <c r="AF154" s="145">
        <f t="shared" si="60"/>
        <v>4000</v>
      </c>
      <c r="AG154" s="145">
        <f t="shared" si="53"/>
        <v>4000</v>
      </c>
      <c r="AH154" s="152"/>
      <c r="AI154" s="152"/>
      <c r="AJ154" s="35" t="s">
        <v>490</v>
      </c>
      <c r="AK154" s="53"/>
    </row>
    <row r="155" spans="1:37" s="75" customFormat="1" ht="62" customHeight="1" x14ac:dyDescent="0.2">
      <c r="A155" s="80" t="s">
        <v>484</v>
      </c>
      <c r="B155" s="80"/>
      <c r="C155" s="49" t="s">
        <v>486</v>
      </c>
      <c r="D155" s="223" t="s">
        <v>487</v>
      </c>
      <c r="E155" s="224" t="s">
        <v>487</v>
      </c>
      <c r="F155" s="225">
        <v>6590</v>
      </c>
      <c r="G155" s="226" t="s">
        <v>44</v>
      </c>
      <c r="H155" s="224" t="s">
        <v>494</v>
      </c>
      <c r="I155" s="136">
        <v>0</v>
      </c>
      <c r="J155" s="40">
        <v>0</v>
      </c>
      <c r="K155" s="41">
        <v>0</v>
      </c>
      <c r="L155" s="144">
        <v>0</v>
      </c>
      <c r="M155" s="144">
        <v>0</v>
      </c>
      <c r="N155" s="144">
        <v>0</v>
      </c>
      <c r="O155" s="145">
        <f>(K155*N155)</f>
        <v>0</v>
      </c>
      <c r="P155" s="145">
        <v>0</v>
      </c>
      <c r="Q155" s="145">
        <v>0</v>
      </c>
      <c r="R155" s="147">
        <v>0</v>
      </c>
      <c r="S155" s="147">
        <v>0</v>
      </c>
      <c r="T155" s="138">
        <v>0</v>
      </c>
      <c r="U155" s="145">
        <v>0</v>
      </c>
      <c r="V155" s="145">
        <v>0</v>
      </c>
      <c r="W155" s="139"/>
      <c r="X155" s="145">
        <v>0</v>
      </c>
      <c r="Y155" s="145">
        <v>0</v>
      </c>
      <c r="Z155" s="145">
        <v>0</v>
      </c>
      <c r="AA155" s="145">
        <v>0</v>
      </c>
      <c r="AB155" s="144">
        <v>0</v>
      </c>
      <c r="AC155" s="150"/>
      <c r="AD155" s="144">
        <v>0</v>
      </c>
      <c r="AE155" s="144" t="s">
        <v>495</v>
      </c>
      <c r="AF155" s="145">
        <f t="shared" si="60"/>
        <v>0</v>
      </c>
      <c r="AG155" s="145">
        <f t="shared" si="53"/>
        <v>0</v>
      </c>
      <c r="AH155" s="152"/>
      <c r="AI155" s="152"/>
      <c r="AJ155" s="52" t="s">
        <v>490</v>
      </c>
      <c r="AK155" s="77" t="s">
        <v>496</v>
      </c>
    </row>
    <row r="156" spans="1:37" s="75" customFormat="1" ht="40.5" customHeight="1" x14ac:dyDescent="0.2">
      <c r="A156" s="80" t="s">
        <v>497</v>
      </c>
      <c r="B156" s="80"/>
      <c r="C156" s="49" t="s">
        <v>498</v>
      </c>
      <c r="D156" s="223" t="s">
        <v>487</v>
      </c>
      <c r="E156" s="135" t="s">
        <v>154</v>
      </c>
      <c r="F156" s="143" t="s">
        <v>40</v>
      </c>
      <c r="G156" s="143" t="s">
        <v>499</v>
      </c>
      <c r="H156" s="135" t="s">
        <v>500</v>
      </c>
      <c r="I156" s="136">
        <v>240</v>
      </c>
      <c r="J156" s="40" t="s">
        <v>43</v>
      </c>
      <c r="K156" s="41">
        <v>175</v>
      </c>
      <c r="L156" s="144">
        <v>0</v>
      </c>
      <c r="M156" s="144">
        <v>18</v>
      </c>
      <c r="N156" s="144">
        <f>L156+M156</f>
        <v>18</v>
      </c>
      <c r="O156" s="145">
        <v>0</v>
      </c>
      <c r="P156" s="145">
        <v>0</v>
      </c>
      <c r="Q156" s="145">
        <v>0</v>
      </c>
      <c r="R156" s="147">
        <v>0</v>
      </c>
      <c r="S156" s="147">
        <v>0</v>
      </c>
      <c r="T156" s="147"/>
      <c r="U156" s="145">
        <v>0</v>
      </c>
      <c r="V156" s="145">
        <v>0</v>
      </c>
      <c r="W156" s="227"/>
      <c r="X156" s="145">
        <f>O156+S156+V156</f>
        <v>0</v>
      </c>
      <c r="Y156" s="145">
        <f>N156*400</f>
        <v>7200</v>
      </c>
      <c r="Z156" s="145">
        <v>0</v>
      </c>
      <c r="AA156" s="145">
        <v>0</v>
      </c>
      <c r="AB156" s="144">
        <f>SUM(AA156*Z156)</f>
        <v>0</v>
      </c>
      <c r="AC156" s="136">
        <v>0</v>
      </c>
      <c r="AD156" s="144">
        <v>0</v>
      </c>
      <c r="AE156" s="144"/>
      <c r="AF156" s="145">
        <f t="shared" si="60"/>
        <v>7200</v>
      </c>
      <c r="AG156" s="145">
        <f t="shared" si="53"/>
        <v>7200</v>
      </c>
      <c r="AH156" s="152">
        <f>SUM(N156:N156)</f>
        <v>18</v>
      </c>
      <c r="AI156" s="197">
        <f>SUM(AG156:AG157)</f>
        <v>7200</v>
      </c>
      <c r="AJ156" s="52" t="s">
        <v>497</v>
      </c>
      <c r="AK156" s="77" t="s">
        <v>501</v>
      </c>
    </row>
    <row r="157" spans="1:37" s="75" customFormat="1" ht="65" customHeight="1" x14ac:dyDescent="0.2">
      <c r="A157" s="80" t="s">
        <v>497</v>
      </c>
      <c r="B157" s="80"/>
      <c r="C157" s="49" t="s">
        <v>498</v>
      </c>
      <c r="D157" s="223" t="s">
        <v>487</v>
      </c>
      <c r="E157" s="224" t="s">
        <v>487</v>
      </c>
      <c r="F157" s="225">
        <v>4495</v>
      </c>
      <c r="G157" s="226" t="s">
        <v>499</v>
      </c>
      <c r="H157" s="224" t="s">
        <v>502</v>
      </c>
      <c r="I157" s="136">
        <v>0</v>
      </c>
      <c r="J157" s="40">
        <v>0</v>
      </c>
      <c r="K157" s="285"/>
      <c r="L157" s="144">
        <v>0</v>
      </c>
      <c r="M157" s="144">
        <v>0</v>
      </c>
      <c r="N157" s="144">
        <v>0</v>
      </c>
      <c r="O157" s="145">
        <v>0</v>
      </c>
      <c r="P157" s="145">
        <v>0</v>
      </c>
      <c r="Q157" s="145">
        <v>0</v>
      </c>
      <c r="R157" s="147">
        <v>0</v>
      </c>
      <c r="S157" s="147">
        <v>0</v>
      </c>
      <c r="T157" s="147">
        <v>0</v>
      </c>
      <c r="U157" s="145">
        <v>0</v>
      </c>
      <c r="V157" s="145">
        <v>0</v>
      </c>
      <c r="W157" s="227"/>
      <c r="X157" s="145">
        <v>0</v>
      </c>
      <c r="Y157" s="145">
        <v>0</v>
      </c>
      <c r="Z157" s="145">
        <v>0</v>
      </c>
      <c r="AA157" s="145">
        <v>0</v>
      </c>
      <c r="AB157" s="144">
        <v>0</v>
      </c>
      <c r="AC157" s="136"/>
      <c r="AD157" s="144">
        <v>0</v>
      </c>
      <c r="AE157" s="228" t="s">
        <v>502</v>
      </c>
      <c r="AF157" s="145">
        <f t="shared" si="60"/>
        <v>0</v>
      </c>
      <c r="AG157" s="145">
        <f t="shared" si="53"/>
        <v>0</v>
      </c>
      <c r="AH157" s="152"/>
      <c r="AI157" s="197"/>
      <c r="AJ157" s="52" t="s">
        <v>497</v>
      </c>
      <c r="AK157" s="77" t="s">
        <v>503</v>
      </c>
    </row>
    <row r="158" spans="1:37" s="75" customFormat="1" ht="52.5" customHeight="1" x14ac:dyDescent="0.2">
      <c r="A158" s="80" t="s">
        <v>504</v>
      </c>
      <c r="B158" s="80"/>
      <c r="C158" s="49" t="s">
        <v>505</v>
      </c>
      <c r="D158" s="135" t="s">
        <v>114</v>
      </c>
      <c r="E158" s="135" t="s">
        <v>158</v>
      </c>
      <c r="F158" s="143" t="s">
        <v>155</v>
      </c>
      <c r="G158" s="229" t="s">
        <v>166</v>
      </c>
      <c r="H158" s="143" t="s">
        <v>506</v>
      </c>
      <c r="I158" s="136">
        <v>0</v>
      </c>
      <c r="J158" s="40" t="s">
        <v>43</v>
      </c>
      <c r="K158" s="41">
        <v>175</v>
      </c>
      <c r="L158" s="144">
        <v>0</v>
      </c>
      <c r="M158" s="144">
        <v>12</v>
      </c>
      <c r="N158" s="144">
        <f>L158+M158</f>
        <v>12</v>
      </c>
      <c r="O158" s="145">
        <f t="shared" ref="O158:O164" si="61">SUM(N158*175)</f>
        <v>2100</v>
      </c>
      <c r="P158" s="145">
        <v>0</v>
      </c>
      <c r="Q158" s="145">
        <v>0</v>
      </c>
      <c r="R158" s="147">
        <v>0.4</v>
      </c>
      <c r="S158" s="147">
        <f>SUM(Q158*R158*P158)</f>
        <v>0</v>
      </c>
      <c r="T158" s="147" t="s">
        <v>44</v>
      </c>
      <c r="U158" s="145">
        <v>0</v>
      </c>
      <c r="V158" s="145">
        <f>(N158*U158)</f>
        <v>0</v>
      </c>
      <c r="W158" s="227"/>
      <c r="X158" s="145">
        <f t="shared" ref="X158:X164" si="62">O158+S158+V158</f>
        <v>2100</v>
      </c>
      <c r="Y158" s="145">
        <f t="shared" ref="Y158:Y164" si="63">SUM(N158*400)</f>
        <v>4800</v>
      </c>
      <c r="Z158" s="145">
        <v>0</v>
      </c>
      <c r="AA158" s="145">
        <v>0</v>
      </c>
      <c r="AB158" s="144">
        <v>0</v>
      </c>
      <c r="AC158" s="136" t="s">
        <v>44</v>
      </c>
      <c r="AD158" s="144">
        <v>8688</v>
      </c>
      <c r="AE158" s="228" t="s">
        <v>507</v>
      </c>
      <c r="AF158" s="145">
        <f t="shared" si="60"/>
        <v>13488</v>
      </c>
      <c r="AG158" s="145">
        <f t="shared" si="53"/>
        <v>15588</v>
      </c>
      <c r="AH158" s="152">
        <f>SUM(M158:M159)</f>
        <v>12</v>
      </c>
      <c r="AI158" s="197">
        <f>SUM(AG158:AG159)</f>
        <v>15588</v>
      </c>
      <c r="AJ158" s="35" t="str">
        <f t="shared" ref="AJ158:AJ175" si="64">A158</f>
        <v>631-B</v>
      </c>
      <c r="AK158" s="53"/>
    </row>
    <row r="159" spans="1:37" s="75" customFormat="1" ht="55.5" customHeight="1" x14ac:dyDescent="0.2">
      <c r="A159" s="80" t="s">
        <v>504</v>
      </c>
      <c r="B159" s="80"/>
      <c r="C159" s="49" t="s">
        <v>505</v>
      </c>
      <c r="D159" s="135" t="s">
        <v>114</v>
      </c>
      <c r="E159" s="226" t="s">
        <v>487</v>
      </c>
      <c r="F159" s="230">
        <v>2895</v>
      </c>
      <c r="G159" s="230" t="s">
        <v>166</v>
      </c>
      <c r="H159" s="226" t="s">
        <v>508</v>
      </c>
      <c r="I159" s="136" t="s">
        <v>166</v>
      </c>
      <c r="J159" s="40" t="s">
        <v>509</v>
      </c>
      <c r="K159" s="41">
        <v>0</v>
      </c>
      <c r="L159" s="144">
        <v>0</v>
      </c>
      <c r="M159" s="144">
        <v>0</v>
      </c>
      <c r="N159" s="144">
        <v>0</v>
      </c>
      <c r="O159" s="145">
        <f t="shared" si="61"/>
        <v>0</v>
      </c>
      <c r="P159" s="145">
        <v>0</v>
      </c>
      <c r="Q159" s="145">
        <v>0</v>
      </c>
      <c r="R159" s="147">
        <v>0</v>
      </c>
      <c r="S159" s="147">
        <v>0</v>
      </c>
      <c r="T159" s="147" t="s">
        <v>44</v>
      </c>
      <c r="U159" s="145">
        <v>0</v>
      </c>
      <c r="V159" s="145">
        <v>0</v>
      </c>
      <c r="W159" s="227"/>
      <c r="X159" s="145">
        <f t="shared" si="62"/>
        <v>0</v>
      </c>
      <c r="Y159" s="145">
        <f t="shared" si="63"/>
        <v>0</v>
      </c>
      <c r="Z159" s="145">
        <v>0</v>
      </c>
      <c r="AA159" s="145">
        <v>0</v>
      </c>
      <c r="AB159" s="144">
        <v>0</v>
      </c>
      <c r="AC159" s="136" t="s">
        <v>44</v>
      </c>
      <c r="AD159" s="144">
        <v>0</v>
      </c>
      <c r="AE159" s="228" t="s">
        <v>508</v>
      </c>
      <c r="AF159" s="145">
        <f t="shared" si="60"/>
        <v>0</v>
      </c>
      <c r="AG159" s="145">
        <f t="shared" si="53"/>
        <v>0</v>
      </c>
      <c r="AH159" s="152"/>
      <c r="AI159" s="197"/>
      <c r="AJ159" s="52" t="str">
        <f t="shared" si="64"/>
        <v>631-B</v>
      </c>
      <c r="AK159" s="77" t="s">
        <v>510</v>
      </c>
    </row>
    <row r="160" spans="1:37" s="75" customFormat="1" ht="39" customHeight="1" x14ac:dyDescent="0.2">
      <c r="A160" s="40" t="s">
        <v>511</v>
      </c>
      <c r="B160" s="82" t="s">
        <v>512</v>
      </c>
      <c r="C160" s="49" t="s">
        <v>513</v>
      </c>
      <c r="D160" s="135" t="s">
        <v>114</v>
      </c>
      <c r="E160" s="135" t="s">
        <v>154</v>
      </c>
      <c r="F160" s="145" t="s">
        <v>159</v>
      </c>
      <c r="G160" s="231" t="s">
        <v>166</v>
      </c>
      <c r="H160" s="231" t="s">
        <v>166</v>
      </c>
      <c r="I160" s="136" t="s">
        <v>166</v>
      </c>
      <c r="J160" s="232" t="s">
        <v>166</v>
      </c>
      <c r="K160" s="41">
        <v>175</v>
      </c>
      <c r="L160" s="144">
        <v>0</v>
      </c>
      <c r="M160" s="144">
        <v>21</v>
      </c>
      <c r="N160" s="144">
        <f>L160+M160</f>
        <v>21</v>
      </c>
      <c r="O160" s="145">
        <f t="shared" si="61"/>
        <v>3675</v>
      </c>
      <c r="P160" s="145">
        <v>0</v>
      </c>
      <c r="Q160" s="145">
        <v>0</v>
      </c>
      <c r="R160" s="147">
        <v>0.4</v>
      </c>
      <c r="S160" s="147">
        <f>SUM(Q160*R160*P160)</f>
        <v>0</v>
      </c>
      <c r="T160" s="147" t="s">
        <v>44</v>
      </c>
      <c r="U160" s="145">
        <v>0</v>
      </c>
      <c r="V160" s="145">
        <f>(N160*U160)</f>
        <v>0</v>
      </c>
      <c r="W160" s="227"/>
      <c r="X160" s="145">
        <f t="shared" si="62"/>
        <v>3675</v>
      </c>
      <c r="Y160" s="145">
        <f t="shared" si="63"/>
        <v>8400</v>
      </c>
      <c r="Z160" s="145">
        <v>0</v>
      </c>
      <c r="AA160" s="145">
        <v>0</v>
      </c>
      <c r="AB160" s="144">
        <v>3600</v>
      </c>
      <c r="AC160" s="136"/>
      <c r="AD160" s="144">
        <v>5470</v>
      </c>
      <c r="AE160" s="233"/>
      <c r="AF160" s="145">
        <f t="shared" si="60"/>
        <v>17470</v>
      </c>
      <c r="AG160" s="145">
        <f t="shared" si="53"/>
        <v>21145</v>
      </c>
      <c r="AH160" s="152">
        <f>SUM(N160:N164)</f>
        <v>107</v>
      </c>
      <c r="AI160" s="197">
        <f>SUM(AG160:AG172)</f>
        <v>463657</v>
      </c>
      <c r="AJ160" s="35" t="str">
        <f t="shared" si="64"/>
        <v>631-D-DUR</v>
      </c>
      <c r="AK160" s="53"/>
    </row>
    <row r="161" spans="1:37" s="75" customFormat="1" ht="35.25" customHeight="1" x14ac:dyDescent="0.2">
      <c r="A161" s="40" t="s">
        <v>511</v>
      </c>
      <c r="B161" s="40"/>
      <c r="C161" s="49" t="s">
        <v>513</v>
      </c>
      <c r="D161" s="135" t="s">
        <v>114</v>
      </c>
      <c r="E161" s="135" t="s">
        <v>158</v>
      </c>
      <c r="F161" s="145" t="s">
        <v>159</v>
      </c>
      <c r="G161" s="231" t="s">
        <v>166</v>
      </c>
      <c r="H161" s="231" t="s">
        <v>166</v>
      </c>
      <c r="I161" s="136" t="s">
        <v>166</v>
      </c>
      <c r="J161" s="232" t="s">
        <v>166</v>
      </c>
      <c r="K161" s="41">
        <v>175</v>
      </c>
      <c r="L161" s="144">
        <v>0</v>
      </c>
      <c r="M161" s="144">
        <v>65</v>
      </c>
      <c r="N161" s="144">
        <f>L161+M161</f>
        <v>65</v>
      </c>
      <c r="O161" s="145">
        <f t="shared" si="61"/>
        <v>11375</v>
      </c>
      <c r="P161" s="145">
        <v>0</v>
      </c>
      <c r="Q161" s="145">
        <v>0</v>
      </c>
      <c r="R161" s="147">
        <v>0.4</v>
      </c>
      <c r="S161" s="147">
        <f>SUM(Q161*R161*P161)</f>
        <v>0</v>
      </c>
      <c r="T161" s="147" t="s">
        <v>44</v>
      </c>
      <c r="U161" s="145">
        <v>0</v>
      </c>
      <c r="V161" s="145">
        <f>(N161*U161)</f>
        <v>0</v>
      </c>
      <c r="W161" s="227"/>
      <c r="X161" s="145">
        <f t="shared" si="62"/>
        <v>11375</v>
      </c>
      <c r="Y161" s="145">
        <f t="shared" si="63"/>
        <v>26000</v>
      </c>
      <c r="Z161" s="145">
        <v>0</v>
      </c>
      <c r="AA161" s="145">
        <v>0</v>
      </c>
      <c r="AB161" s="144">
        <v>56925</v>
      </c>
      <c r="AC161" s="136"/>
      <c r="AD161" s="234">
        <v>11950</v>
      </c>
      <c r="AE161" s="228"/>
      <c r="AF161" s="145">
        <f t="shared" si="60"/>
        <v>94875</v>
      </c>
      <c r="AG161" s="145">
        <f t="shared" si="53"/>
        <v>106250</v>
      </c>
      <c r="AH161" s="235"/>
      <c r="AI161" s="147"/>
      <c r="AJ161" s="52" t="str">
        <f t="shared" si="64"/>
        <v>631-D-DUR</v>
      </c>
      <c r="AK161" s="77"/>
    </row>
    <row r="162" spans="1:37" s="75" customFormat="1" ht="38.25" customHeight="1" x14ac:dyDescent="0.2">
      <c r="A162" s="40" t="s">
        <v>511</v>
      </c>
      <c r="B162" s="40"/>
      <c r="C162" s="49" t="s">
        <v>513</v>
      </c>
      <c r="D162" s="135" t="s">
        <v>114</v>
      </c>
      <c r="E162" s="135" t="s">
        <v>54</v>
      </c>
      <c r="F162" s="145" t="s">
        <v>159</v>
      </c>
      <c r="G162" s="231" t="s">
        <v>166</v>
      </c>
      <c r="H162" s="231" t="s">
        <v>166</v>
      </c>
      <c r="I162" s="136" t="s">
        <v>166</v>
      </c>
      <c r="J162" s="232" t="s">
        <v>166</v>
      </c>
      <c r="K162" s="41">
        <v>175</v>
      </c>
      <c r="L162" s="144">
        <v>0</v>
      </c>
      <c r="M162" s="144">
        <v>21</v>
      </c>
      <c r="N162" s="144">
        <f>L162+M162</f>
        <v>21</v>
      </c>
      <c r="O162" s="145">
        <f t="shared" si="61"/>
        <v>3675</v>
      </c>
      <c r="P162" s="145">
        <v>0</v>
      </c>
      <c r="Q162" s="145">
        <v>0</v>
      </c>
      <c r="R162" s="147">
        <v>0.4</v>
      </c>
      <c r="S162" s="147">
        <f>SUM(Q162*R162*P162)</f>
        <v>0</v>
      </c>
      <c r="T162" s="147" t="s">
        <v>44</v>
      </c>
      <c r="U162" s="145">
        <v>0</v>
      </c>
      <c r="V162" s="145">
        <v>0</v>
      </c>
      <c r="W162" s="227"/>
      <c r="X162" s="145">
        <f t="shared" si="62"/>
        <v>3675</v>
      </c>
      <c r="Y162" s="145">
        <f t="shared" si="63"/>
        <v>8400</v>
      </c>
      <c r="Z162" s="145">
        <v>0</v>
      </c>
      <c r="AA162" s="145">
        <v>0</v>
      </c>
      <c r="AB162" s="144">
        <v>183226</v>
      </c>
      <c r="AC162" s="136"/>
      <c r="AD162" s="234">
        <v>5036</v>
      </c>
      <c r="AE162" s="228"/>
      <c r="AF162" s="145">
        <f t="shared" si="60"/>
        <v>196662</v>
      </c>
      <c r="AG162" s="145">
        <f t="shared" si="53"/>
        <v>200337</v>
      </c>
      <c r="AH162" s="235"/>
      <c r="AI162" s="147"/>
      <c r="AJ162" s="35" t="str">
        <f t="shared" si="64"/>
        <v>631-D-DUR</v>
      </c>
      <c r="AK162" s="53"/>
    </row>
    <row r="163" spans="1:37" s="75" customFormat="1" ht="39.75" customHeight="1" x14ac:dyDescent="0.2">
      <c r="A163" s="40" t="s">
        <v>511</v>
      </c>
      <c r="B163" s="40"/>
      <c r="C163" s="49" t="s">
        <v>514</v>
      </c>
      <c r="D163" s="135" t="s">
        <v>114</v>
      </c>
      <c r="E163" s="135" t="s">
        <v>166</v>
      </c>
      <c r="F163" s="236">
        <v>0</v>
      </c>
      <c r="G163" s="153">
        <v>40</v>
      </c>
      <c r="H163" s="237" t="s">
        <v>515</v>
      </c>
      <c r="I163" s="136" t="s">
        <v>166</v>
      </c>
      <c r="J163" s="40" t="s">
        <v>43</v>
      </c>
      <c r="K163" s="41">
        <v>0</v>
      </c>
      <c r="L163" s="144">
        <v>0</v>
      </c>
      <c r="M163" s="144">
        <v>0</v>
      </c>
      <c r="N163" s="144">
        <v>0</v>
      </c>
      <c r="O163" s="145">
        <f t="shared" si="61"/>
        <v>0</v>
      </c>
      <c r="P163" s="145">
        <v>0</v>
      </c>
      <c r="Q163" s="145">
        <v>0</v>
      </c>
      <c r="R163" s="147">
        <v>0</v>
      </c>
      <c r="S163" s="147">
        <v>0</v>
      </c>
      <c r="T163" s="147" t="s">
        <v>44</v>
      </c>
      <c r="U163" s="145">
        <v>0</v>
      </c>
      <c r="V163" s="145">
        <v>0</v>
      </c>
      <c r="W163" s="227"/>
      <c r="X163" s="145">
        <f t="shared" si="62"/>
        <v>0</v>
      </c>
      <c r="Y163" s="145">
        <f t="shared" si="63"/>
        <v>0</v>
      </c>
      <c r="Z163" s="145">
        <v>0</v>
      </c>
      <c r="AA163" s="145">
        <v>0</v>
      </c>
      <c r="AB163" s="144">
        <v>0</v>
      </c>
      <c r="AC163" s="136" t="s">
        <v>44</v>
      </c>
      <c r="AD163" s="144">
        <v>0</v>
      </c>
      <c r="AE163" s="144"/>
      <c r="AF163" s="145">
        <f t="shared" si="60"/>
        <v>0</v>
      </c>
      <c r="AG163" s="145">
        <f t="shared" si="53"/>
        <v>0</v>
      </c>
      <c r="AH163" s="152"/>
      <c r="AI163" s="197"/>
      <c r="AJ163" s="35" t="str">
        <f t="shared" si="64"/>
        <v>631-D-DUR</v>
      </c>
      <c r="AK163" s="36"/>
    </row>
    <row r="164" spans="1:37" s="75" customFormat="1" ht="39.75" customHeight="1" x14ac:dyDescent="0.2">
      <c r="A164" s="40" t="s">
        <v>511</v>
      </c>
      <c r="B164" s="40"/>
      <c r="C164" s="49" t="s">
        <v>514</v>
      </c>
      <c r="D164" s="135" t="s">
        <v>114</v>
      </c>
      <c r="E164" s="135" t="s">
        <v>166</v>
      </c>
      <c r="F164" s="236">
        <v>0</v>
      </c>
      <c r="G164" s="153">
        <v>20</v>
      </c>
      <c r="H164" s="238" t="s">
        <v>516</v>
      </c>
      <c r="I164" s="136" t="s">
        <v>166</v>
      </c>
      <c r="J164" s="40" t="s">
        <v>43</v>
      </c>
      <c r="K164" s="41">
        <v>0</v>
      </c>
      <c r="L164" s="144">
        <v>0</v>
      </c>
      <c r="M164" s="144">
        <v>0</v>
      </c>
      <c r="N164" s="144">
        <v>0</v>
      </c>
      <c r="O164" s="145">
        <f t="shared" si="61"/>
        <v>0</v>
      </c>
      <c r="P164" s="145">
        <v>0</v>
      </c>
      <c r="Q164" s="145">
        <v>0</v>
      </c>
      <c r="R164" s="147">
        <v>0</v>
      </c>
      <c r="S164" s="147">
        <v>0</v>
      </c>
      <c r="T164" s="147" t="s">
        <v>44</v>
      </c>
      <c r="U164" s="145">
        <v>0</v>
      </c>
      <c r="V164" s="145">
        <v>0</v>
      </c>
      <c r="W164" s="227"/>
      <c r="X164" s="145">
        <f t="shared" si="62"/>
        <v>0</v>
      </c>
      <c r="Y164" s="145">
        <f t="shared" si="63"/>
        <v>0</v>
      </c>
      <c r="Z164" s="145">
        <v>0</v>
      </c>
      <c r="AA164" s="145">
        <v>0</v>
      </c>
      <c r="AB164" s="144">
        <v>0</v>
      </c>
      <c r="AC164" s="136" t="s">
        <v>44</v>
      </c>
      <c r="AD164" s="144">
        <v>0</v>
      </c>
      <c r="AE164" s="144"/>
      <c r="AF164" s="145">
        <f t="shared" si="60"/>
        <v>0</v>
      </c>
      <c r="AG164" s="145">
        <f t="shared" si="53"/>
        <v>0</v>
      </c>
      <c r="AH164" s="152"/>
      <c r="AI164" s="197"/>
      <c r="AJ164" s="35" t="str">
        <f t="shared" si="64"/>
        <v>631-D-DUR</v>
      </c>
      <c r="AK164" s="36"/>
    </row>
    <row r="165" spans="1:37" s="75" customFormat="1" ht="39.75" customHeight="1" x14ac:dyDescent="0.2">
      <c r="A165" s="40" t="s">
        <v>511</v>
      </c>
      <c r="B165" s="40"/>
      <c r="C165" s="49" t="s">
        <v>513</v>
      </c>
      <c r="D165" s="135" t="s">
        <v>114</v>
      </c>
      <c r="E165" s="224" t="s">
        <v>487</v>
      </c>
      <c r="F165" s="145" t="s">
        <v>159</v>
      </c>
      <c r="G165" s="231" t="s">
        <v>166</v>
      </c>
      <c r="H165" s="231" t="s">
        <v>166</v>
      </c>
      <c r="I165" s="136" t="s">
        <v>166</v>
      </c>
      <c r="J165" s="232" t="s">
        <v>166</v>
      </c>
      <c r="K165" s="41">
        <v>0</v>
      </c>
      <c r="L165" s="144">
        <v>0</v>
      </c>
      <c r="M165" s="144">
        <v>0</v>
      </c>
      <c r="N165" s="144">
        <v>0</v>
      </c>
      <c r="O165" s="145">
        <v>0</v>
      </c>
      <c r="P165" s="145">
        <v>0</v>
      </c>
      <c r="Q165" s="145">
        <v>0</v>
      </c>
      <c r="R165" s="147">
        <v>0</v>
      </c>
      <c r="S165" s="147">
        <v>0</v>
      </c>
      <c r="T165" s="147" t="s">
        <v>44</v>
      </c>
      <c r="U165" s="145">
        <v>0</v>
      </c>
      <c r="V165" s="145">
        <v>0</v>
      </c>
      <c r="W165" s="227"/>
      <c r="X165" s="145">
        <v>0</v>
      </c>
      <c r="Y165" s="145">
        <v>0</v>
      </c>
      <c r="Z165" s="145">
        <v>0</v>
      </c>
      <c r="AA165" s="145">
        <v>0</v>
      </c>
      <c r="AB165" s="239">
        <v>0</v>
      </c>
      <c r="AC165" s="136"/>
      <c r="AD165" s="234"/>
      <c r="AE165" s="228"/>
      <c r="AF165" s="145">
        <f t="shared" si="60"/>
        <v>0</v>
      </c>
      <c r="AG165" s="145">
        <f t="shared" si="53"/>
        <v>0</v>
      </c>
      <c r="AH165" s="235"/>
      <c r="AI165" s="147"/>
      <c r="AJ165" s="35" t="str">
        <f t="shared" si="64"/>
        <v>631-D-DUR</v>
      </c>
      <c r="AK165" s="53"/>
    </row>
    <row r="166" spans="1:37" s="32" customFormat="1" ht="34.5" customHeight="1" x14ac:dyDescent="0.2">
      <c r="A166" s="40" t="s">
        <v>511</v>
      </c>
      <c r="B166" s="40"/>
      <c r="C166" s="49" t="s">
        <v>514</v>
      </c>
      <c r="D166" s="135" t="s">
        <v>114</v>
      </c>
      <c r="E166" s="224" t="s">
        <v>487</v>
      </c>
      <c r="F166" s="236">
        <v>0</v>
      </c>
      <c r="G166" s="153">
        <v>20</v>
      </c>
      <c r="H166" s="238" t="s">
        <v>517</v>
      </c>
      <c r="I166" s="136" t="s">
        <v>166</v>
      </c>
      <c r="J166" s="40" t="s">
        <v>43</v>
      </c>
      <c r="K166" s="41">
        <v>0</v>
      </c>
      <c r="L166" s="144">
        <v>0</v>
      </c>
      <c r="M166" s="144">
        <v>0</v>
      </c>
      <c r="N166" s="144">
        <v>0</v>
      </c>
      <c r="O166" s="145">
        <f t="shared" ref="O166:O175" si="65">SUM(N166*175)</f>
        <v>0</v>
      </c>
      <c r="P166" s="145">
        <v>0</v>
      </c>
      <c r="Q166" s="145">
        <v>0</v>
      </c>
      <c r="R166" s="147">
        <v>0</v>
      </c>
      <c r="S166" s="147">
        <v>0</v>
      </c>
      <c r="T166" s="147" t="s">
        <v>44</v>
      </c>
      <c r="U166" s="145">
        <v>0</v>
      </c>
      <c r="V166" s="145">
        <v>0</v>
      </c>
      <c r="W166" s="227"/>
      <c r="X166" s="145">
        <f t="shared" ref="X166:X175" si="66">O166+S166+V166</f>
        <v>0</v>
      </c>
      <c r="Y166" s="145">
        <f t="shared" ref="Y166:Y175" si="67">SUM(N166*400)</f>
        <v>0</v>
      </c>
      <c r="Z166" s="145">
        <v>0</v>
      </c>
      <c r="AA166" s="145">
        <v>0</v>
      </c>
      <c r="AB166" s="144">
        <v>0</v>
      </c>
      <c r="AC166" s="136" t="s">
        <v>44</v>
      </c>
      <c r="AD166" s="239">
        <v>0</v>
      </c>
      <c r="AE166" s="228" t="s">
        <v>518</v>
      </c>
      <c r="AF166" s="145">
        <f t="shared" si="60"/>
        <v>0</v>
      </c>
      <c r="AG166" s="145">
        <f t="shared" si="53"/>
        <v>0</v>
      </c>
      <c r="AH166" s="152"/>
      <c r="AI166" s="197"/>
      <c r="AJ166" s="35" t="str">
        <f t="shared" si="64"/>
        <v>631-D-DUR</v>
      </c>
      <c r="AK166" s="36"/>
    </row>
    <row r="167" spans="1:37" s="32" customFormat="1" ht="28.5" customHeight="1" x14ac:dyDescent="0.2">
      <c r="A167" s="40" t="s">
        <v>511</v>
      </c>
      <c r="B167" s="40"/>
      <c r="C167" s="49" t="s">
        <v>514</v>
      </c>
      <c r="D167" s="135" t="s">
        <v>114</v>
      </c>
      <c r="E167" s="224" t="s">
        <v>487</v>
      </c>
      <c r="F167" s="236">
        <v>0</v>
      </c>
      <c r="G167" s="153">
        <v>20</v>
      </c>
      <c r="H167" s="238" t="s">
        <v>519</v>
      </c>
      <c r="I167" s="136" t="s">
        <v>166</v>
      </c>
      <c r="J167" s="40" t="s">
        <v>43</v>
      </c>
      <c r="K167" s="41">
        <v>0</v>
      </c>
      <c r="L167" s="144">
        <v>0</v>
      </c>
      <c r="M167" s="144">
        <v>0</v>
      </c>
      <c r="N167" s="144">
        <v>0</v>
      </c>
      <c r="O167" s="145">
        <f t="shared" si="65"/>
        <v>0</v>
      </c>
      <c r="P167" s="145">
        <v>0</v>
      </c>
      <c r="Q167" s="145">
        <v>0</v>
      </c>
      <c r="R167" s="147">
        <v>0</v>
      </c>
      <c r="S167" s="147">
        <v>0</v>
      </c>
      <c r="T167" s="147" t="s">
        <v>44</v>
      </c>
      <c r="U167" s="145">
        <v>0</v>
      </c>
      <c r="V167" s="145">
        <v>0</v>
      </c>
      <c r="W167" s="227"/>
      <c r="X167" s="145">
        <f t="shared" si="66"/>
        <v>0</v>
      </c>
      <c r="Y167" s="145">
        <f t="shared" si="67"/>
        <v>0</v>
      </c>
      <c r="Z167" s="145">
        <v>0</v>
      </c>
      <c r="AA167" s="145">
        <v>0</v>
      </c>
      <c r="AB167" s="144">
        <v>0</v>
      </c>
      <c r="AC167" s="136" t="s">
        <v>44</v>
      </c>
      <c r="AD167" s="239">
        <v>0</v>
      </c>
      <c r="AE167" s="228" t="s">
        <v>507</v>
      </c>
      <c r="AF167" s="145">
        <f t="shared" si="60"/>
        <v>0</v>
      </c>
      <c r="AG167" s="145">
        <f t="shared" si="53"/>
        <v>0</v>
      </c>
      <c r="AH167" s="152"/>
      <c r="AI167" s="197"/>
      <c r="AJ167" s="35" t="str">
        <f t="shared" si="64"/>
        <v>631-D-DUR</v>
      </c>
      <c r="AK167" s="36"/>
    </row>
    <row r="168" spans="1:37" s="32" customFormat="1" ht="33" customHeight="1" x14ac:dyDescent="0.2">
      <c r="A168" s="40" t="s">
        <v>511</v>
      </c>
      <c r="B168" s="40"/>
      <c r="C168" s="49" t="s">
        <v>514</v>
      </c>
      <c r="D168" s="135" t="s">
        <v>114</v>
      </c>
      <c r="E168" s="224" t="s">
        <v>487</v>
      </c>
      <c r="F168" s="236">
        <v>0</v>
      </c>
      <c r="G168" s="153">
        <v>20</v>
      </c>
      <c r="H168" s="238" t="s">
        <v>520</v>
      </c>
      <c r="I168" s="136" t="s">
        <v>166</v>
      </c>
      <c r="J168" s="40" t="s">
        <v>43</v>
      </c>
      <c r="K168" s="41">
        <v>0</v>
      </c>
      <c r="L168" s="144">
        <v>0</v>
      </c>
      <c r="M168" s="144">
        <v>0</v>
      </c>
      <c r="N168" s="144">
        <v>0</v>
      </c>
      <c r="O168" s="145">
        <f t="shared" si="65"/>
        <v>0</v>
      </c>
      <c r="P168" s="145">
        <v>0</v>
      </c>
      <c r="Q168" s="145">
        <v>0</v>
      </c>
      <c r="R168" s="147">
        <v>0</v>
      </c>
      <c r="S168" s="147">
        <v>0</v>
      </c>
      <c r="T168" s="147" t="s">
        <v>44</v>
      </c>
      <c r="U168" s="145">
        <v>0</v>
      </c>
      <c r="V168" s="145">
        <v>0</v>
      </c>
      <c r="W168" s="227"/>
      <c r="X168" s="145">
        <f t="shared" si="66"/>
        <v>0</v>
      </c>
      <c r="Y168" s="145">
        <f t="shared" si="67"/>
        <v>0</v>
      </c>
      <c r="Z168" s="145">
        <v>0</v>
      </c>
      <c r="AA168" s="145">
        <v>0</v>
      </c>
      <c r="AB168" s="144">
        <v>0</v>
      </c>
      <c r="AC168" s="136" t="s">
        <v>44</v>
      </c>
      <c r="AD168" s="239">
        <v>0</v>
      </c>
      <c r="AE168" s="228" t="s">
        <v>521</v>
      </c>
      <c r="AF168" s="145">
        <f t="shared" si="60"/>
        <v>0</v>
      </c>
      <c r="AG168" s="145">
        <f t="shared" si="53"/>
        <v>0</v>
      </c>
      <c r="AH168" s="152"/>
      <c r="AI168" s="197"/>
      <c r="AJ168" s="35" t="str">
        <f t="shared" si="64"/>
        <v>631-D-DUR</v>
      </c>
      <c r="AK168" s="36"/>
    </row>
    <row r="169" spans="1:37" s="32" customFormat="1" ht="30" customHeight="1" x14ac:dyDescent="0.2">
      <c r="A169" s="40" t="s">
        <v>511</v>
      </c>
      <c r="B169" s="40"/>
      <c r="C169" s="49" t="s">
        <v>514</v>
      </c>
      <c r="D169" s="135" t="s">
        <v>114</v>
      </c>
      <c r="E169" s="224" t="s">
        <v>487</v>
      </c>
      <c r="F169" s="236">
        <v>0</v>
      </c>
      <c r="G169" s="153">
        <v>15</v>
      </c>
      <c r="H169" s="238" t="s">
        <v>522</v>
      </c>
      <c r="I169" s="136" t="s">
        <v>166</v>
      </c>
      <c r="J169" s="40" t="s">
        <v>43</v>
      </c>
      <c r="K169" s="41">
        <v>0</v>
      </c>
      <c r="L169" s="144">
        <v>0</v>
      </c>
      <c r="M169" s="144">
        <v>0</v>
      </c>
      <c r="N169" s="144">
        <v>0</v>
      </c>
      <c r="O169" s="145">
        <f t="shared" si="65"/>
        <v>0</v>
      </c>
      <c r="P169" s="145">
        <v>0</v>
      </c>
      <c r="Q169" s="145">
        <v>0</v>
      </c>
      <c r="R169" s="147">
        <v>0</v>
      </c>
      <c r="S169" s="147">
        <v>0</v>
      </c>
      <c r="T169" s="147" t="s">
        <v>44</v>
      </c>
      <c r="U169" s="145">
        <v>0</v>
      </c>
      <c r="V169" s="145">
        <v>0</v>
      </c>
      <c r="W169" s="227"/>
      <c r="X169" s="145">
        <f t="shared" si="66"/>
        <v>0</v>
      </c>
      <c r="Y169" s="145">
        <f t="shared" si="67"/>
        <v>0</v>
      </c>
      <c r="Z169" s="145">
        <v>0</v>
      </c>
      <c r="AA169" s="145">
        <v>0</v>
      </c>
      <c r="AB169" s="144">
        <v>0</v>
      </c>
      <c r="AC169" s="136" t="s">
        <v>44</v>
      </c>
      <c r="AD169" s="239">
        <v>0</v>
      </c>
      <c r="AE169" s="228" t="s">
        <v>523</v>
      </c>
      <c r="AF169" s="145">
        <f t="shared" si="60"/>
        <v>0</v>
      </c>
      <c r="AG169" s="145">
        <f t="shared" si="53"/>
        <v>0</v>
      </c>
      <c r="AH169" s="152"/>
      <c r="AI169" s="197"/>
      <c r="AJ169" s="52" t="str">
        <f t="shared" si="64"/>
        <v>631-D-DUR</v>
      </c>
      <c r="AK169" s="39" t="s">
        <v>524</v>
      </c>
    </row>
    <row r="170" spans="1:37" s="32" customFormat="1" ht="62" customHeight="1" x14ac:dyDescent="0.2">
      <c r="A170" s="40" t="s">
        <v>511</v>
      </c>
      <c r="B170" s="40"/>
      <c r="C170" s="49" t="s">
        <v>525</v>
      </c>
      <c r="D170" s="135" t="s">
        <v>114</v>
      </c>
      <c r="E170" s="224" t="s">
        <v>487</v>
      </c>
      <c r="F170" s="230">
        <v>31465</v>
      </c>
      <c r="G170" s="230" t="s">
        <v>166</v>
      </c>
      <c r="H170" s="226" t="s">
        <v>526</v>
      </c>
      <c r="I170" s="136" t="s">
        <v>166</v>
      </c>
      <c r="J170" s="40" t="s">
        <v>43</v>
      </c>
      <c r="K170" s="41">
        <v>0</v>
      </c>
      <c r="L170" s="144">
        <v>0</v>
      </c>
      <c r="M170" s="144">
        <v>0</v>
      </c>
      <c r="N170" s="144">
        <v>0</v>
      </c>
      <c r="O170" s="145">
        <f t="shared" si="65"/>
        <v>0</v>
      </c>
      <c r="P170" s="145">
        <v>0</v>
      </c>
      <c r="Q170" s="145">
        <v>0</v>
      </c>
      <c r="R170" s="147">
        <v>0</v>
      </c>
      <c r="S170" s="147">
        <v>0</v>
      </c>
      <c r="T170" s="147" t="s">
        <v>44</v>
      </c>
      <c r="U170" s="145">
        <v>0</v>
      </c>
      <c r="V170" s="145">
        <v>0</v>
      </c>
      <c r="W170" s="227"/>
      <c r="X170" s="145">
        <f t="shared" si="66"/>
        <v>0</v>
      </c>
      <c r="Y170" s="145">
        <f t="shared" si="67"/>
        <v>0</v>
      </c>
      <c r="Z170" s="145">
        <v>0</v>
      </c>
      <c r="AA170" s="145">
        <v>0</v>
      </c>
      <c r="AB170" s="144">
        <v>0</v>
      </c>
      <c r="AC170" s="136" t="s">
        <v>44</v>
      </c>
      <c r="AD170" s="144">
        <v>0</v>
      </c>
      <c r="AE170" s="228" t="s">
        <v>526</v>
      </c>
      <c r="AF170" s="145">
        <f t="shared" si="60"/>
        <v>0</v>
      </c>
      <c r="AG170" s="145">
        <f t="shared" si="53"/>
        <v>0</v>
      </c>
      <c r="AH170" s="152"/>
      <c r="AI170" s="197"/>
      <c r="AJ170" s="52" t="str">
        <f t="shared" si="64"/>
        <v>631-D-DUR</v>
      </c>
      <c r="AK170" s="77" t="s">
        <v>527</v>
      </c>
    </row>
    <row r="171" spans="1:37" s="32" customFormat="1" ht="27" customHeight="1" x14ac:dyDescent="0.2">
      <c r="A171" s="40" t="s">
        <v>511</v>
      </c>
      <c r="B171" s="40"/>
      <c r="C171" s="49" t="s">
        <v>513</v>
      </c>
      <c r="D171" s="135" t="s">
        <v>114</v>
      </c>
      <c r="E171" s="135" t="s">
        <v>63</v>
      </c>
      <c r="F171" s="145" t="s">
        <v>159</v>
      </c>
      <c r="G171" s="231" t="s">
        <v>166</v>
      </c>
      <c r="H171" s="231" t="s">
        <v>166</v>
      </c>
      <c r="I171" s="136" t="s">
        <v>166</v>
      </c>
      <c r="J171" s="232" t="s">
        <v>166</v>
      </c>
      <c r="K171" s="41">
        <v>175</v>
      </c>
      <c r="L171" s="144">
        <v>0</v>
      </c>
      <c r="M171" s="144">
        <v>13</v>
      </c>
      <c r="N171" s="144">
        <f>L171+M171</f>
        <v>13</v>
      </c>
      <c r="O171" s="145">
        <f t="shared" si="65"/>
        <v>2275</v>
      </c>
      <c r="P171" s="145">
        <v>0</v>
      </c>
      <c r="Q171" s="145">
        <v>0</v>
      </c>
      <c r="R171" s="147">
        <v>0</v>
      </c>
      <c r="S171" s="147">
        <f>SUM(Q171*R171*P171)</f>
        <v>0</v>
      </c>
      <c r="T171" s="147" t="s">
        <v>44</v>
      </c>
      <c r="U171" s="145">
        <v>0</v>
      </c>
      <c r="V171" s="145">
        <f>(N171*U171)</f>
        <v>0</v>
      </c>
      <c r="W171" s="227"/>
      <c r="X171" s="145">
        <f t="shared" si="66"/>
        <v>2275</v>
      </c>
      <c r="Y171" s="145">
        <f t="shared" si="67"/>
        <v>5200</v>
      </c>
      <c r="Z171" s="145">
        <v>0</v>
      </c>
      <c r="AA171" s="145">
        <v>0</v>
      </c>
      <c r="AB171" s="144">
        <v>0</v>
      </c>
      <c r="AC171" s="136"/>
      <c r="AD171" s="234">
        <v>2758</v>
      </c>
      <c r="AE171" s="228"/>
      <c r="AF171" s="145">
        <f t="shared" si="60"/>
        <v>7958</v>
      </c>
      <c r="AG171" s="145">
        <f t="shared" si="53"/>
        <v>10233</v>
      </c>
      <c r="AH171" s="235"/>
      <c r="AI171" s="147"/>
      <c r="AJ171" s="35" t="str">
        <f t="shared" si="64"/>
        <v>631-D-DUR</v>
      </c>
      <c r="AK171" s="53"/>
    </row>
    <row r="172" spans="1:37" s="32" customFormat="1" ht="58" customHeight="1" x14ac:dyDescent="0.2">
      <c r="A172" s="40" t="s">
        <v>511</v>
      </c>
      <c r="B172" s="40"/>
      <c r="C172" s="49" t="s">
        <v>513</v>
      </c>
      <c r="D172" s="135" t="s">
        <v>114</v>
      </c>
      <c r="E172" s="135" t="s">
        <v>39</v>
      </c>
      <c r="F172" s="145" t="s">
        <v>159</v>
      </c>
      <c r="G172" s="231" t="s">
        <v>166</v>
      </c>
      <c r="H172" s="231" t="s">
        <v>166</v>
      </c>
      <c r="I172" s="136" t="s">
        <v>166</v>
      </c>
      <c r="J172" s="232" t="s">
        <v>166</v>
      </c>
      <c r="K172" s="41">
        <v>175</v>
      </c>
      <c r="L172" s="144">
        <v>0</v>
      </c>
      <c r="M172" s="144">
        <v>15</v>
      </c>
      <c r="N172" s="144">
        <f>L172+M172</f>
        <v>15</v>
      </c>
      <c r="O172" s="145">
        <f t="shared" si="65"/>
        <v>2625</v>
      </c>
      <c r="P172" s="145">
        <v>0</v>
      </c>
      <c r="Q172" s="145">
        <v>0</v>
      </c>
      <c r="R172" s="147">
        <v>0</v>
      </c>
      <c r="S172" s="147">
        <f>SUM(Q172*R172*P172)</f>
        <v>0</v>
      </c>
      <c r="T172" s="147" t="s">
        <v>44</v>
      </c>
      <c r="U172" s="145">
        <v>0</v>
      </c>
      <c r="V172" s="145">
        <f>(N172*U172)</f>
        <v>0</v>
      </c>
      <c r="W172" s="227"/>
      <c r="X172" s="145">
        <f t="shared" si="66"/>
        <v>2625</v>
      </c>
      <c r="Y172" s="145">
        <f t="shared" si="67"/>
        <v>6000</v>
      </c>
      <c r="Z172" s="145">
        <v>0</v>
      </c>
      <c r="AA172" s="145">
        <v>0</v>
      </c>
      <c r="AB172" s="144">
        <v>115621</v>
      </c>
      <c r="AC172" s="136"/>
      <c r="AD172" s="234">
        <v>1446</v>
      </c>
      <c r="AE172" s="228"/>
      <c r="AF172" s="145">
        <f t="shared" si="60"/>
        <v>123067</v>
      </c>
      <c r="AG172" s="145">
        <f t="shared" si="53"/>
        <v>125692</v>
      </c>
      <c r="AH172" s="235"/>
      <c r="AI172" s="147"/>
      <c r="AJ172" s="35" t="str">
        <f t="shared" si="64"/>
        <v>631-D-DUR</v>
      </c>
      <c r="AK172" s="53"/>
    </row>
    <row r="173" spans="1:37" s="32" customFormat="1" ht="36" customHeight="1" x14ac:dyDescent="0.2">
      <c r="A173" s="40" t="s">
        <v>528</v>
      </c>
      <c r="B173" s="82" t="s">
        <v>529</v>
      </c>
      <c r="C173" s="49" t="s">
        <v>530</v>
      </c>
      <c r="D173" s="135" t="s">
        <v>38</v>
      </c>
      <c r="E173" s="135" t="s">
        <v>154</v>
      </c>
      <c r="F173" s="188" t="s">
        <v>40</v>
      </c>
      <c r="G173" s="229" t="s">
        <v>166</v>
      </c>
      <c r="H173" s="143" t="s">
        <v>531</v>
      </c>
      <c r="I173" s="136">
        <v>0</v>
      </c>
      <c r="J173" s="40" t="s">
        <v>43</v>
      </c>
      <c r="K173" s="41">
        <v>175</v>
      </c>
      <c r="L173" s="144">
        <v>0</v>
      </c>
      <c r="M173" s="144">
        <v>0</v>
      </c>
      <c r="N173" s="144">
        <f>L173+M173</f>
        <v>0</v>
      </c>
      <c r="O173" s="145">
        <f t="shared" si="65"/>
        <v>0</v>
      </c>
      <c r="P173" s="145">
        <v>0</v>
      </c>
      <c r="Q173" s="145">
        <v>0</v>
      </c>
      <c r="R173" s="147">
        <v>0.4</v>
      </c>
      <c r="S173" s="147">
        <f>SUM(Q173*R173*P173)</f>
        <v>0</v>
      </c>
      <c r="T173" s="240"/>
      <c r="U173" s="145">
        <v>0</v>
      </c>
      <c r="V173" s="145">
        <f>(N173*U173)</f>
        <v>0</v>
      </c>
      <c r="W173" s="198"/>
      <c r="X173" s="145">
        <f t="shared" si="66"/>
        <v>0</v>
      </c>
      <c r="Y173" s="145">
        <f t="shared" si="67"/>
        <v>0</v>
      </c>
      <c r="Z173" s="145">
        <v>0</v>
      </c>
      <c r="AA173" s="145">
        <v>0</v>
      </c>
      <c r="AB173" s="144">
        <v>0</v>
      </c>
      <c r="AC173" s="136" t="s">
        <v>532</v>
      </c>
      <c r="AD173" s="144">
        <v>0</v>
      </c>
      <c r="AE173" s="144"/>
      <c r="AF173" s="145">
        <f t="shared" si="60"/>
        <v>0</v>
      </c>
      <c r="AG173" s="145">
        <f t="shared" si="53"/>
        <v>0</v>
      </c>
      <c r="AH173" s="152">
        <f>SUM(N173:N177)</f>
        <v>17</v>
      </c>
      <c r="AI173" s="197">
        <f>SUM(AG173:AG181)</f>
        <v>78605</v>
      </c>
      <c r="AJ173" s="66" t="str">
        <f t="shared" si="64"/>
        <v>631-Y FLE</v>
      </c>
      <c r="AK173" s="36"/>
    </row>
    <row r="174" spans="1:37" s="32" customFormat="1" ht="39" customHeight="1" x14ac:dyDescent="0.2">
      <c r="A174" s="40" t="s">
        <v>528</v>
      </c>
      <c r="B174" s="40"/>
      <c r="C174" s="49" t="s">
        <v>530</v>
      </c>
      <c r="D174" s="135" t="s">
        <v>38</v>
      </c>
      <c r="E174" s="135" t="s">
        <v>158</v>
      </c>
      <c r="F174" s="188" t="s">
        <v>40</v>
      </c>
      <c r="G174" s="229" t="s">
        <v>166</v>
      </c>
      <c r="H174" s="143" t="s">
        <v>531</v>
      </c>
      <c r="I174" s="136">
        <v>0</v>
      </c>
      <c r="J174" s="40" t="s">
        <v>43</v>
      </c>
      <c r="K174" s="41">
        <v>175</v>
      </c>
      <c r="L174" s="144">
        <v>0</v>
      </c>
      <c r="M174" s="144">
        <v>8</v>
      </c>
      <c r="N174" s="144">
        <f>L174+M174</f>
        <v>8</v>
      </c>
      <c r="O174" s="145">
        <f t="shared" si="65"/>
        <v>1400</v>
      </c>
      <c r="P174" s="145">
        <v>0</v>
      </c>
      <c r="Q174" s="145">
        <v>0</v>
      </c>
      <c r="R174" s="147">
        <v>0.4</v>
      </c>
      <c r="S174" s="147">
        <f>SUM(Q174*R174*P174)</f>
        <v>0</v>
      </c>
      <c r="T174" s="240"/>
      <c r="U174" s="145">
        <v>0</v>
      </c>
      <c r="V174" s="145">
        <f>(N174*U174)</f>
        <v>0</v>
      </c>
      <c r="W174" s="198"/>
      <c r="X174" s="145">
        <f t="shared" si="66"/>
        <v>1400</v>
      </c>
      <c r="Y174" s="145">
        <f t="shared" si="67"/>
        <v>3200</v>
      </c>
      <c r="Z174" s="145">
        <v>0</v>
      </c>
      <c r="AA174" s="145">
        <v>0</v>
      </c>
      <c r="AB174" s="144">
        <v>0</v>
      </c>
      <c r="AC174" s="136" t="s">
        <v>44</v>
      </c>
      <c r="AD174" s="144">
        <v>2611</v>
      </c>
      <c r="AE174" s="144"/>
      <c r="AF174" s="145">
        <f t="shared" si="60"/>
        <v>5811</v>
      </c>
      <c r="AG174" s="145">
        <f t="shared" si="53"/>
        <v>7211</v>
      </c>
      <c r="AH174" s="152"/>
      <c r="AI174" s="197"/>
      <c r="AJ174" s="66" t="str">
        <f t="shared" si="64"/>
        <v>631-Y FLE</v>
      </c>
      <c r="AK174" s="36"/>
    </row>
    <row r="175" spans="1:37" s="32" customFormat="1" ht="40.5" customHeight="1" x14ac:dyDescent="0.2">
      <c r="A175" s="40" t="s">
        <v>528</v>
      </c>
      <c r="B175" s="40"/>
      <c r="C175" s="49" t="s">
        <v>530</v>
      </c>
      <c r="D175" s="135" t="s">
        <v>38</v>
      </c>
      <c r="E175" s="135" t="s">
        <v>54</v>
      </c>
      <c r="F175" s="188" t="s">
        <v>40</v>
      </c>
      <c r="G175" s="229" t="s">
        <v>166</v>
      </c>
      <c r="H175" s="143" t="s">
        <v>531</v>
      </c>
      <c r="I175" s="136">
        <v>0</v>
      </c>
      <c r="J175" s="40" t="s">
        <v>43</v>
      </c>
      <c r="K175" s="41">
        <v>175</v>
      </c>
      <c r="L175" s="144">
        <v>0</v>
      </c>
      <c r="M175" s="144">
        <v>9</v>
      </c>
      <c r="N175" s="144">
        <f>L175+M175</f>
        <v>9</v>
      </c>
      <c r="O175" s="145">
        <f t="shared" si="65"/>
        <v>1575</v>
      </c>
      <c r="P175" s="145">
        <v>0</v>
      </c>
      <c r="Q175" s="145">
        <v>0</v>
      </c>
      <c r="R175" s="147">
        <v>0.4</v>
      </c>
      <c r="S175" s="147">
        <f>SUM(Q175*R175*P175)</f>
        <v>0</v>
      </c>
      <c r="T175" s="240"/>
      <c r="U175" s="145">
        <v>0</v>
      </c>
      <c r="V175" s="145">
        <v>0</v>
      </c>
      <c r="W175" s="198"/>
      <c r="X175" s="145">
        <f t="shared" si="66"/>
        <v>1575</v>
      </c>
      <c r="Y175" s="145">
        <f t="shared" si="67"/>
        <v>3600</v>
      </c>
      <c r="Z175" s="145">
        <v>0</v>
      </c>
      <c r="AA175" s="145">
        <v>0</v>
      </c>
      <c r="AB175" s="144">
        <v>35100</v>
      </c>
      <c r="AC175" s="136" t="s">
        <v>44</v>
      </c>
      <c r="AD175" s="144">
        <v>4085</v>
      </c>
      <c r="AE175" s="144"/>
      <c r="AF175" s="145">
        <f t="shared" si="60"/>
        <v>42785</v>
      </c>
      <c r="AG175" s="145">
        <f t="shared" si="53"/>
        <v>44360</v>
      </c>
      <c r="AH175" s="152"/>
      <c r="AI175" s="197"/>
      <c r="AJ175" s="66" t="str">
        <f t="shared" si="64"/>
        <v>631-Y FLE</v>
      </c>
      <c r="AK175" s="36"/>
    </row>
    <row r="176" spans="1:37" s="32" customFormat="1" ht="39.75" customHeight="1" x14ac:dyDescent="0.2">
      <c r="A176" s="40" t="s">
        <v>528</v>
      </c>
      <c r="B176" s="40"/>
      <c r="C176" s="49" t="s">
        <v>530</v>
      </c>
      <c r="D176" s="135" t="s">
        <v>38</v>
      </c>
      <c r="E176" s="224" t="s">
        <v>487</v>
      </c>
      <c r="F176" s="188" t="s">
        <v>40</v>
      </c>
      <c r="G176" s="229" t="s">
        <v>166</v>
      </c>
      <c r="H176" s="143" t="s">
        <v>531</v>
      </c>
      <c r="I176" s="136" t="s">
        <v>166</v>
      </c>
      <c r="J176" s="40" t="s">
        <v>43</v>
      </c>
      <c r="K176" s="41">
        <v>0</v>
      </c>
      <c r="L176" s="144">
        <v>0</v>
      </c>
      <c r="M176" s="144">
        <v>0</v>
      </c>
      <c r="N176" s="144">
        <v>0</v>
      </c>
      <c r="O176" s="145">
        <v>0</v>
      </c>
      <c r="P176" s="145">
        <v>0</v>
      </c>
      <c r="Q176" s="145">
        <v>0</v>
      </c>
      <c r="R176" s="147">
        <v>0</v>
      </c>
      <c r="S176" s="147">
        <v>0</v>
      </c>
      <c r="T176" s="240" t="s">
        <v>44</v>
      </c>
      <c r="U176" s="145">
        <v>0</v>
      </c>
      <c r="V176" s="145">
        <v>0</v>
      </c>
      <c r="W176" s="198"/>
      <c r="X176" s="145">
        <v>0</v>
      </c>
      <c r="Y176" s="145">
        <v>0</v>
      </c>
      <c r="Z176" s="145">
        <v>0</v>
      </c>
      <c r="AA176" s="145">
        <v>0</v>
      </c>
      <c r="AB176" s="239">
        <v>0</v>
      </c>
      <c r="AC176" s="136"/>
      <c r="AD176" s="144">
        <v>0</v>
      </c>
      <c r="AE176" s="144"/>
      <c r="AF176" s="145">
        <f t="shared" si="60"/>
        <v>0</v>
      </c>
      <c r="AG176" s="145">
        <f t="shared" si="53"/>
        <v>0</v>
      </c>
      <c r="AH176" s="152"/>
      <c r="AI176" s="197"/>
      <c r="AJ176" s="66"/>
      <c r="AK176" s="36"/>
    </row>
    <row r="177" spans="1:37" s="32" customFormat="1" ht="36.75" customHeight="1" x14ac:dyDescent="0.2">
      <c r="A177" s="40" t="s">
        <v>528</v>
      </c>
      <c r="B177" s="40"/>
      <c r="C177" s="49" t="s">
        <v>533</v>
      </c>
      <c r="D177" s="135" t="s">
        <v>38</v>
      </c>
      <c r="E177" s="224" t="s">
        <v>487</v>
      </c>
      <c r="F177" s="159">
        <v>0</v>
      </c>
      <c r="G177" s="159">
        <v>15</v>
      </c>
      <c r="H177" s="238" t="s">
        <v>534</v>
      </c>
      <c r="I177" s="136">
        <v>0</v>
      </c>
      <c r="J177" s="40" t="s">
        <v>43</v>
      </c>
      <c r="K177" s="41">
        <v>175</v>
      </c>
      <c r="L177" s="144">
        <v>0</v>
      </c>
      <c r="M177" s="144">
        <v>0</v>
      </c>
      <c r="N177" s="144">
        <f t="shared" ref="N177:N206" si="68">L177+M177</f>
        <v>0</v>
      </c>
      <c r="O177" s="145">
        <f>SUM(N177*175)</f>
        <v>0</v>
      </c>
      <c r="P177" s="145">
        <v>0</v>
      </c>
      <c r="Q177" s="145">
        <v>0</v>
      </c>
      <c r="R177" s="147">
        <v>0</v>
      </c>
      <c r="S177" s="147">
        <f t="shared" ref="S177:S240" si="69">SUM(Q177*R177*P177)</f>
        <v>0</v>
      </c>
      <c r="T177" s="240"/>
      <c r="U177" s="145">
        <v>0</v>
      </c>
      <c r="V177" s="145">
        <f>(N177*U177)</f>
        <v>0</v>
      </c>
      <c r="W177" s="198"/>
      <c r="X177" s="145">
        <f t="shared" ref="X177:X240" si="70">O177+S177+V177</f>
        <v>0</v>
      </c>
      <c r="Y177" s="145">
        <f>SUM(N177*400)</f>
        <v>0</v>
      </c>
      <c r="Z177" s="145">
        <v>0</v>
      </c>
      <c r="AA177" s="145">
        <v>0</v>
      </c>
      <c r="AB177" s="144">
        <v>0</v>
      </c>
      <c r="AC177" s="136" t="s">
        <v>44</v>
      </c>
      <c r="AD177" s="239">
        <v>0</v>
      </c>
      <c r="AE177" s="228" t="s">
        <v>535</v>
      </c>
      <c r="AF177" s="145">
        <f t="shared" si="60"/>
        <v>0</v>
      </c>
      <c r="AG177" s="145">
        <f t="shared" si="53"/>
        <v>0</v>
      </c>
      <c r="AH177" s="152"/>
      <c r="AI177" s="197"/>
      <c r="AJ177" s="66" t="str">
        <f t="shared" ref="AJ177:AJ193" si="71">A177</f>
        <v>631-Y FLE</v>
      </c>
      <c r="AK177" s="36"/>
    </row>
    <row r="178" spans="1:37" s="32" customFormat="1" ht="36.75" customHeight="1" x14ac:dyDescent="0.2">
      <c r="A178" s="40" t="s">
        <v>528</v>
      </c>
      <c r="B178" s="40"/>
      <c r="C178" s="49" t="s">
        <v>533</v>
      </c>
      <c r="D178" s="135" t="s">
        <v>38</v>
      </c>
      <c r="E178" s="224" t="s">
        <v>487</v>
      </c>
      <c r="F178" s="159">
        <v>0</v>
      </c>
      <c r="G178" s="159">
        <v>15</v>
      </c>
      <c r="H178" s="238" t="s">
        <v>536</v>
      </c>
      <c r="I178" s="136">
        <v>0</v>
      </c>
      <c r="J178" s="40" t="s">
        <v>43</v>
      </c>
      <c r="K178" s="41">
        <v>175</v>
      </c>
      <c r="L178" s="144">
        <v>0</v>
      </c>
      <c r="M178" s="144">
        <v>0</v>
      </c>
      <c r="N178" s="144">
        <f t="shared" si="68"/>
        <v>0</v>
      </c>
      <c r="O178" s="145">
        <f>SUM(N178*175)</f>
        <v>0</v>
      </c>
      <c r="P178" s="145">
        <v>0</v>
      </c>
      <c r="Q178" s="145">
        <v>0</v>
      </c>
      <c r="R178" s="147">
        <v>0</v>
      </c>
      <c r="S178" s="147">
        <f t="shared" si="69"/>
        <v>0</v>
      </c>
      <c r="T178" s="240"/>
      <c r="U178" s="145">
        <v>0</v>
      </c>
      <c r="V178" s="145">
        <f>(N178*U178)</f>
        <v>0</v>
      </c>
      <c r="W178" s="198"/>
      <c r="X178" s="145">
        <f t="shared" si="70"/>
        <v>0</v>
      </c>
      <c r="Y178" s="145">
        <f>SUM(N178*400)</f>
        <v>0</v>
      </c>
      <c r="Z178" s="145">
        <v>0</v>
      </c>
      <c r="AA178" s="145">
        <v>0</v>
      </c>
      <c r="AB178" s="144">
        <v>0</v>
      </c>
      <c r="AC178" s="136" t="s">
        <v>44</v>
      </c>
      <c r="AD178" s="239">
        <v>0</v>
      </c>
      <c r="AE178" s="228" t="s">
        <v>537</v>
      </c>
      <c r="AF178" s="145">
        <f t="shared" si="60"/>
        <v>0</v>
      </c>
      <c r="AG178" s="145">
        <f t="shared" si="53"/>
        <v>0</v>
      </c>
      <c r="AH178" s="152"/>
      <c r="AI178" s="197"/>
      <c r="AJ178" s="66" t="str">
        <f t="shared" si="71"/>
        <v>631-Y FLE</v>
      </c>
      <c r="AK178" s="36"/>
    </row>
    <row r="179" spans="1:37" s="32" customFormat="1" ht="57" customHeight="1" x14ac:dyDescent="0.2">
      <c r="A179" s="40" t="s">
        <v>528</v>
      </c>
      <c r="B179" s="40"/>
      <c r="C179" s="49" t="s">
        <v>538</v>
      </c>
      <c r="D179" s="135" t="s">
        <v>38</v>
      </c>
      <c r="E179" s="224" t="s">
        <v>487</v>
      </c>
      <c r="F179" s="230">
        <v>6990</v>
      </c>
      <c r="G179" s="241" t="s">
        <v>166</v>
      </c>
      <c r="H179" s="224" t="s">
        <v>539</v>
      </c>
      <c r="I179" s="136">
        <v>0</v>
      </c>
      <c r="J179" s="40" t="s">
        <v>43</v>
      </c>
      <c r="K179" s="41">
        <v>0</v>
      </c>
      <c r="L179" s="144">
        <v>0</v>
      </c>
      <c r="M179" s="144">
        <v>0</v>
      </c>
      <c r="N179" s="144">
        <f t="shared" si="68"/>
        <v>0</v>
      </c>
      <c r="O179" s="145">
        <f>SUM(N179*175)</f>
        <v>0</v>
      </c>
      <c r="P179" s="145">
        <v>0</v>
      </c>
      <c r="Q179" s="145">
        <v>0</v>
      </c>
      <c r="R179" s="147">
        <v>0</v>
      </c>
      <c r="S179" s="147">
        <f t="shared" si="69"/>
        <v>0</v>
      </c>
      <c r="T179" s="240"/>
      <c r="U179" s="145">
        <v>0</v>
      </c>
      <c r="V179" s="145">
        <v>0</v>
      </c>
      <c r="W179" s="198"/>
      <c r="X179" s="145">
        <f t="shared" si="70"/>
        <v>0</v>
      </c>
      <c r="Y179" s="145">
        <f>SUM(N179*400)</f>
        <v>0</v>
      </c>
      <c r="Z179" s="145">
        <v>0</v>
      </c>
      <c r="AA179" s="145">
        <v>0</v>
      </c>
      <c r="AB179" s="144">
        <v>0</v>
      </c>
      <c r="AC179" s="136" t="s">
        <v>44</v>
      </c>
      <c r="AD179" s="144">
        <v>0</v>
      </c>
      <c r="AE179" s="228" t="s">
        <v>539</v>
      </c>
      <c r="AF179" s="145">
        <f t="shared" si="60"/>
        <v>0</v>
      </c>
      <c r="AG179" s="145">
        <f t="shared" si="53"/>
        <v>0</v>
      </c>
      <c r="AH179" s="152"/>
      <c r="AI179" s="197"/>
      <c r="AJ179" s="65" t="str">
        <f t="shared" si="71"/>
        <v>631-Y FLE</v>
      </c>
      <c r="AK179" s="77" t="s">
        <v>527</v>
      </c>
    </row>
    <row r="180" spans="1:37" s="32" customFormat="1" ht="34.5" customHeight="1" x14ac:dyDescent="0.2">
      <c r="A180" s="40" t="s">
        <v>528</v>
      </c>
      <c r="B180" s="40"/>
      <c r="C180" s="49" t="s">
        <v>530</v>
      </c>
      <c r="D180" s="135" t="s">
        <v>38</v>
      </c>
      <c r="E180" s="135" t="s">
        <v>63</v>
      </c>
      <c r="F180" s="188" t="s">
        <v>40</v>
      </c>
      <c r="G180" s="229" t="s">
        <v>166</v>
      </c>
      <c r="H180" s="143" t="s">
        <v>531</v>
      </c>
      <c r="I180" s="136">
        <v>0</v>
      </c>
      <c r="J180" s="40" t="s">
        <v>43</v>
      </c>
      <c r="K180" s="41">
        <v>175</v>
      </c>
      <c r="L180" s="144">
        <v>0</v>
      </c>
      <c r="M180" s="144">
        <v>5</v>
      </c>
      <c r="N180" s="144">
        <f t="shared" si="68"/>
        <v>5</v>
      </c>
      <c r="O180" s="145">
        <f>SUM(N180*175)</f>
        <v>875</v>
      </c>
      <c r="P180" s="145">
        <v>0</v>
      </c>
      <c r="Q180" s="145">
        <v>0</v>
      </c>
      <c r="R180" s="147">
        <v>0</v>
      </c>
      <c r="S180" s="147">
        <f t="shared" si="69"/>
        <v>0</v>
      </c>
      <c r="T180" s="240"/>
      <c r="U180" s="145">
        <v>0</v>
      </c>
      <c r="V180" s="145">
        <f>(N180*U180)</f>
        <v>0</v>
      </c>
      <c r="W180" s="198"/>
      <c r="X180" s="145">
        <f t="shared" si="70"/>
        <v>875</v>
      </c>
      <c r="Y180" s="145">
        <f>SUM(N180*400)</f>
        <v>2000</v>
      </c>
      <c r="Z180" s="145">
        <v>0</v>
      </c>
      <c r="AA180" s="145">
        <v>0</v>
      </c>
      <c r="AB180" s="144">
        <v>0</v>
      </c>
      <c r="AC180" s="136" t="s">
        <v>44</v>
      </c>
      <c r="AD180" s="144">
        <v>1853</v>
      </c>
      <c r="AE180" s="144"/>
      <c r="AF180" s="145">
        <f t="shared" si="60"/>
        <v>3853</v>
      </c>
      <c r="AG180" s="145">
        <f t="shared" si="53"/>
        <v>4728</v>
      </c>
      <c r="AH180" s="152"/>
      <c r="AI180" s="197"/>
      <c r="AJ180" s="66" t="str">
        <f t="shared" si="71"/>
        <v>631-Y FLE</v>
      </c>
      <c r="AK180" s="36"/>
    </row>
    <row r="181" spans="1:37" s="32" customFormat="1" ht="41.25" customHeight="1" x14ac:dyDescent="0.2">
      <c r="A181" s="40" t="s">
        <v>528</v>
      </c>
      <c r="B181" s="40"/>
      <c r="C181" s="49" t="s">
        <v>530</v>
      </c>
      <c r="D181" s="135" t="s">
        <v>38</v>
      </c>
      <c r="E181" s="135" t="s">
        <v>39</v>
      </c>
      <c r="F181" s="188" t="s">
        <v>40</v>
      </c>
      <c r="G181" s="229" t="s">
        <v>166</v>
      </c>
      <c r="H181" s="143" t="s">
        <v>531</v>
      </c>
      <c r="I181" s="136">
        <v>0</v>
      </c>
      <c r="J181" s="40" t="s">
        <v>43</v>
      </c>
      <c r="K181" s="41">
        <v>175</v>
      </c>
      <c r="L181" s="144">
        <v>0</v>
      </c>
      <c r="M181" s="144">
        <v>8</v>
      </c>
      <c r="N181" s="144">
        <f t="shared" si="68"/>
        <v>8</v>
      </c>
      <c r="O181" s="145">
        <f>SUM(N181*175)</f>
        <v>1400</v>
      </c>
      <c r="P181" s="145">
        <v>0</v>
      </c>
      <c r="Q181" s="145">
        <v>0</v>
      </c>
      <c r="R181" s="147">
        <v>0</v>
      </c>
      <c r="S181" s="147">
        <f t="shared" si="69"/>
        <v>0</v>
      </c>
      <c r="T181" s="240"/>
      <c r="U181" s="145">
        <v>0</v>
      </c>
      <c r="V181" s="145">
        <f>(N181*U181)</f>
        <v>0</v>
      </c>
      <c r="W181" s="198"/>
      <c r="X181" s="145">
        <f t="shared" si="70"/>
        <v>1400</v>
      </c>
      <c r="Y181" s="145">
        <f>SUM(N181*400)</f>
        <v>3200</v>
      </c>
      <c r="Z181" s="145">
        <v>0</v>
      </c>
      <c r="AA181" s="145">
        <v>0</v>
      </c>
      <c r="AB181" s="144">
        <v>14000</v>
      </c>
      <c r="AC181" s="136" t="s">
        <v>44</v>
      </c>
      <c r="AD181" s="144">
        <v>3706</v>
      </c>
      <c r="AE181" s="144"/>
      <c r="AF181" s="145">
        <f t="shared" si="60"/>
        <v>20906</v>
      </c>
      <c r="AG181" s="145">
        <f t="shared" si="53"/>
        <v>22306</v>
      </c>
      <c r="AH181" s="152"/>
      <c r="AI181" s="197"/>
      <c r="AJ181" s="66" t="str">
        <f t="shared" si="71"/>
        <v>631-Y FLE</v>
      </c>
      <c r="AK181" s="36"/>
    </row>
    <row r="182" spans="1:37" s="32" customFormat="1" ht="49" customHeight="1" x14ac:dyDescent="0.2">
      <c r="A182" s="40" t="s">
        <v>540</v>
      </c>
      <c r="B182" s="40"/>
      <c r="C182" s="49" t="s">
        <v>541</v>
      </c>
      <c r="D182" s="135" t="s">
        <v>114</v>
      </c>
      <c r="E182" s="135" t="s">
        <v>154</v>
      </c>
      <c r="F182" s="143" t="s">
        <v>277</v>
      </c>
      <c r="G182" s="143" t="s">
        <v>252</v>
      </c>
      <c r="H182" s="143" t="s">
        <v>542</v>
      </c>
      <c r="I182" s="136">
        <v>42</v>
      </c>
      <c r="J182" s="40" t="s">
        <v>58</v>
      </c>
      <c r="K182" s="41">
        <v>585</v>
      </c>
      <c r="L182" s="144">
        <v>22</v>
      </c>
      <c r="M182" s="144">
        <v>0</v>
      </c>
      <c r="N182" s="144">
        <f t="shared" si="68"/>
        <v>22</v>
      </c>
      <c r="O182" s="145">
        <f t="shared" ref="O182:O245" si="72">(K182*N182)</f>
        <v>12870</v>
      </c>
      <c r="P182" s="145">
        <v>28</v>
      </c>
      <c r="Q182" s="145">
        <v>36</v>
      </c>
      <c r="R182" s="147">
        <v>0.4</v>
      </c>
      <c r="S182" s="147">
        <f t="shared" si="69"/>
        <v>403.2</v>
      </c>
      <c r="T182" s="155" t="s">
        <v>543</v>
      </c>
      <c r="U182" s="145">
        <v>0</v>
      </c>
      <c r="V182" s="145">
        <v>0</v>
      </c>
      <c r="W182" s="139" t="s">
        <v>44</v>
      </c>
      <c r="X182" s="145">
        <f t="shared" si="70"/>
        <v>13273.2</v>
      </c>
      <c r="Y182" s="145">
        <f t="shared" ref="Y182:Y245" si="73">N182*200</f>
        <v>4400</v>
      </c>
      <c r="Z182" s="145">
        <v>1</v>
      </c>
      <c r="AA182" s="145">
        <v>200</v>
      </c>
      <c r="AB182" s="144">
        <f t="shared" ref="AB182:AB245" si="74">SUM(AA182*Z182)</f>
        <v>200</v>
      </c>
      <c r="AC182" s="136" t="s">
        <v>544</v>
      </c>
      <c r="AD182" s="144">
        <v>0</v>
      </c>
      <c r="AE182" s="144"/>
      <c r="AF182" s="145">
        <f t="shared" si="60"/>
        <v>4600</v>
      </c>
      <c r="AG182" s="145">
        <f>SUM(AF182+X182)</f>
        <v>17873.2</v>
      </c>
      <c r="AH182" s="152">
        <f t="shared" ref="AH182" si="75">SUM(N182:N187)</f>
        <v>96</v>
      </c>
      <c r="AI182" s="152">
        <f t="shared" ref="AI182" si="76">SUM(AG182:AG187)</f>
        <v>79022</v>
      </c>
      <c r="AJ182" s="35" t="str">
        <f t="shared" si="71"/>
        <v>633-PR</v>
      </c>
      <c r="AK182" s="36"/>
    </row>
    <row r="183" spans="1:37" s="32" customFormat="1" ht="65.25" customHeight="1" x14ac:dyDescent="0.2">
      <c r="A183" s="40" t="s">
        <v>540</v>
      </c>
      <c r="B183" s="40"/>
      <c r="C183" s="49" t="s">
        <v>541</v>
      </c>
      <c r="D183" s="135" t="s">
        <v>114</v>
      </c>
      <c r="E183" s="135" t="s">
        <v>154</v>
      </c>
      <c r="F183" s="143" t="s">
        <v>545</v>
      </c>
      <c r="G183" s="143" t="s">
        <v>546</v>
      </c>
      <c r="H183" s="143" t="s">
        <v>542</v>
      </c>
      <c r="I183" s="136">
        <v>42</v>
      </c>
      <c r="J183" s="40" t="s">
        <v>58</v>
      </c>
      <c r="K183" s="41">
        <v>585</v>
      </c>
      <c r="L183" s="144">
        <v>0</v>
      </c>
      <c r="M183" s="144">
        <v>12</v>
      </c>
      <c r="N183" s="144">
        <f t="shared" si="68"/>
        <v>12</v>
      </c>
      <c r="O183" s="145">
        <f t="shared" si="72"/>
        <v>7020</v>
      </c>
      <c r="P183" s="145">
        <v>28</v>
      </c>
      <c r="Q183" s="145">
        <v>17</v>
      </c>
      <c r="R183" s="147">
        <v>0.4</v>
      </c>
      <c r="S183" s="147">
        <f t="shared" si="69"/>
        <v>190.40000000000003</v>
      </c>
      <c r="T183" s="149" t="s">
        <v>547</v>
      </c>
      <c r="U183" s="145">
        <v>0</v>
      </c>
      <c r="V183" s="145">
        <v>0</v>
      </c>
      <c r="W183" s="139" t="s">
        <v>44</v>
      </c>
      <c r="X183" s="145">
        <f t="shared" si="70"/>
        <v>7210.4</v>
      </c>
      <c r="Y183" s="145">
        <f t="shared" si="73"/>
        <v>2400</v>
      </c>
      <c r="Z183" s="145">
        <v>1</v>
      </c>
      <c r="AA183" s="145">
        <v>170</v>
      </c>
      <c r="AB183" s="144">
        <f t="shared" si="74"/>
        <v>170</v>
      </c>
      <c r="AC183" s="150" t="s">
        <v>548</v>
      </c>
      <c r="AD183" s="144">
        <v>0</v>
      </c>
      <c r="AE183" s="144"/>
      <c r="AF183" s="145">
        <f t="shared" si="60"/>
        <v>2570</v>
      </c>
      <c r="AG183" s="145">
        <f>SUM(AF183+X183)</f>
        <v>9780.4</v>
      </c>
      <c r="AH183" s="152" t="s">
        <v>62</v>
      </c>
      <c r="AI183" s="152" t="s">
        <v>62</v>
      </c>
      <c r="AJ183" s="35" t="str">
        <f t="shared" si="71"/>
        <v>633-PR</v>
      </c>
      <c r="AK183" s="36"/>
    </row>
    <row r="184" spans="1:37" s="32" customFormat="1" ht="62.25" customHeight="1" x14ac:dyDescent="0.2">
      <c r="A184" s="40" t="s">
        <v>540</v>
      </c>
      <c r="B184" s="40"/>
      <c r="C184" s="49" t="s">
        <v>541</v>
      </c>
      <c r="D184" s="135" t="s">
        <v>114</v>
      </c>
      <c r="E184" s="135" t="s">
        <v>154</v>
      </c>
      <c r="F184" s="143" t="s">
        <v>281</v>
      </c>
      <c r="G184" s="143" t="s">
        <v>549</v>
      </c>
      <c r="H184" s="143" t="s">
        <v>542</v>
      </c>
      <c r="I184" s="136">
        <v>42</v>
      </c>
      <c r="J184" s="40" t="s">
        <v>262</v>
      </c>
      <c r="K184" s="41">
        <v>585</v>
      </c>
      <c r="L184" s="144">
        <v>0</v>
      </c>
      <c r="M184" s="144">
        <v>6</v>
      </c>
      <c r="N184" s="144">
        <f t="shared" si="68"/>
        <v>6</v>
      </c>
      <c r="O184" s="145">
        <f t="shared" si="72"/>
        <v>3510</v>
      </c>
      <c r="P184" s="145">
        <v>14</v>
      </c>
      <c r="Q184" s="145">
        <v>55</v>
      </c>
      <c r="R184" s="147">
        <v>0.4</v>
      </c>
      <c r="S184" s="147">
        <f t="shared" si="69"/>
        <v>308</v>
      </c>
      <c r="T184" s="155" t="s">
        <v>550</v>
      </c>
      <c r="U184" s="145">
        <v>0</v>
      </c>
      <c r="V184" s="145">
        <v>0</v>
      </c>
      <c r="W184" s="139" t="s">
        <v>44</v>
      </c>
      <c r="X184" s="145">
        <f t="shared" si="70"/>
        <v>3818</v>
      </c>
      <c r="Y184" s="145">
        <f t="shared" si="73"/>
        <v>1200</v>
      </c>
      <c r="Z184" s="145">
        <v>1</v>
      </c>
      <c r="AA184" s="145">
        <v>176</v>
      </c>
      <c r="AB184" s="144">
        <f t="shared" si="74"/>
        <v>176</v>
      </c>
      <c r="AC184" s="136" t="s">
        <v>551</v>
      </c>
      <c r="AD184" s="144">
        <v>0</v>
      </c>
      <c r="AE184" s="144"/>
      <c r="AF184" s="145">
        <f t="shared" si="60"/>
        <v>1376</v>
      </c>
      <c r="AG184" s="145">
        <f>SUM(AF184+X184)</f>
        <v>5194</v>
      </c>
      <c r="AH184" s="152" t="s">
        <v>62</v>
      </c>
      <c r="AI184" s="152" t="s">
        <v>62</v>
      </c>
      <c r="AJ184" s="35" t="str">
        <f t="shared" si="71"/>
        <v>633-PR</v>
      </c>
      <c r="AK184" s="39" t="s">
        <v>552</v>
      </c>
    </row>
    <row r="185" spans="1:37" s="32" customFormat="1" ht="54" customHeight="1" x14ac:dyDescent="0.2">
      <c r="A185" s="80" t="s">
        <v>540</v>
      </c>
      <c r="B185" s="80"/>
      <c r="C185" s="49" t="s">
        <v>541</v>
      </c>
      <c r="D185" s="135" t="s">
        <v>114</v>
      </c>
      <c r="E185" s="135" t="s">
        <v>158</v>
      </c>
      <c r="F185" s="143" t="s">
        <v>553</v>
      </c>
      <c r="G185" s="143" t="s">
        <v>554</v>
      </c>
      <c r="H185" s="143" t="s">
        <v>542</v>
      </c>
      <c r="I185" s="136">
        <v>42</v>
      </c>
      <c r="J185" s="40" t="s">
        <v>58</v>
      </c>
      <c r="K185" s="41">
        <v>585</v>
      </c>
      <c r="L185" s="144">
        <v>18</v>
      </c>
      <c r="M185" s="144">
        <v>0</v>
      </c>
      <c r="N185" s="144">
        <f t="shared" si="68"/>
        <v>18</v>
      </c>
      <c r="O185" s="145">
        <f t="shared" si="72"/>
        <v>10530</v>
      </c>
      <c r="P185" s="145">
        <v>28</v>
      </c>
      <c r="Q185" s="145">
        <v>68</v>
      </c>
      <c r="R185" s="147">
        <v>0.4</v>
      </c>
      <c r="S185" s="147">
        <f t="shared" si="69"/>
        <v>761.60000000000014</v>
      </c>
      <c r="T185" s="155" t="s">
        <v>555</v>
      </c>
      <c r="U185" s="145">
        <v>0</v>
      </c>
      <c r="V185" s="145">
        <v>0</v>
      </c>
      <c r="W185" s="139" t="s">
        <v>44</v>
      </c>
      <c r="X185" s="145">
        <f t="shared" si="70"/>
        <v>11291.6</v>
      </c>
      <c r="Y185" s="145">
        <f t="shared" si="73"/>
        <v>3600</v>
      </c>
      <c r="Z185" s="145">
        <v>1</v>
      </c>
      <c r="AA185" s="145">
        <v>313</v>
      </c>
      <c r="AB185" s="144">
        <f t="shared" si="74"/>
        <v>313</v>
      </c>
      <c r="AC185" s="136" t="s">
        <v>556</v>
      </c>
      <c r="AD185" s="144">
        <v>0</v>
      </c>
      <c r="AE185" s="144"/>
      <c r="AF185" s="145">
        <f t="shared" si="60"/>
        <v>3913</v>
      </c>
      <c r="AG185" s="145">
        <f>SUM(AF185+X185)</f>
        <v>15204.6</v>
      </c>
      <c r="AH185" s="152" t="s">
        <v>62</v>
      </c>
      <c r="AI185" s="152" t="s">
        <v>62</v>
      </c>
      <c r="AJ185" s="35" t="str">
        <f t="shared" si="71"/>
        <v>633-PR</v>
      </c>
      <c r="AK185" s="36"/>
    </row>
    <row r="186" spans="1:37" s="32" customFormat="1" ht="56" customHeight="1" x14ac:dyDescent="0.2">
      <c r="A186" s="80" t="s">
        <v>540</v>
      </c>
      <c r="B186" s="80"/>
      <c r="C186" s="49" t="s">
        <v>541</v>
      </c>
      <c r="D186" s="135" t="s">
        <v>114</v>
      </c>
      <c r="E186" s="135" t="s">
        <v>158</v>
      </c>
      <c r="F186" s="143" t="s">
        <v>164</v>
      </c>
      <c r="G186" s="143" t="s">
        <v>554</v>
      </c>
      <c r="H186" s="143" t="s">
        <v>542</v>
      </c>
      <c r="I186" s="136">
        <v>42</v>
      </c>
      <c r="J186" s="40" t="s">
        <v>58</v>
      </c>
      <c r="K186" s="41">
        <v>585</v>
      </c>
      <c r="L186" s="144">
        <v>19</v>
      </c>
      <c r="M186" s="144">
        <v>0</v>
      </c>
      <c r="N186" s="144">
        <f t="shared" si="68"/>
        <v>19</v>
      </c>
      <c r="O186" s="145">
        <f t="shared" si="72"/>
        <v>11115</v>
      </c>
      <c r="P186" s="145">
        <v>28</v>
      </c>
      <c r="Q186" s="145">
        <v>24</v>
      </c>
      <c r="R186" s="147">
        <v>0.4</v>
      </c>
      <c r="S186" s="147">
        <f t="shared" si="69"/>
        <v>268.80000000000007</v>
      </c>
      <c r="T186" s="149" t="s">
        <v>557</v>
      </c>
      <c r="U186" s="145">
        <v>0</v>
      </c>
      <c r="V186" s="145">
        <v>0</v>
      </c>
      <c r="W186" s="139" t="s">
        <v>44</v>
      </c>
      <c r="X186" s="145">
        <f t="shared" si="70"/>
        <v>11383.8</v>
      </c>
      <c r="Y186" s="145">
        <f t="shared" si="73"/>
        <v>3800</v>
      </c>
      <c r="Z186" s="145">
        <v>1</v>
      </c>
      <c r="AA186" s="145">
        <v>225</v>
      </c>
      <c r="AB186" s="144">
        <f t="shared" si="74"/>
        <v>225</v>
      </c>
      <c r="AC186" s="150" t="s">
        <v>558</v>
      </c>
      <c r="AD186" s="144">
        <v>0</v>
      </c>
      <c r="AE186" s="144"/>
      <c r="AF186" s="145">
        <f t="shared" si="60"/>
        <v>4025</v>
      </c>
      <c r="AG186" s="145">
        <f>SUM(AF186+X186)</f>
        <v>15408.8</v>
      </c>
      <c r="AH186" s="152"/>
      <c r="AI186" s="152"/>
      <c r="AJ186" s="35" t="str">
        <f t="shared" si="71"/>
        <v>633-PR</v>
      </c>
      <c r="AK186" s="36"/>
    </row>
    <row r="187" spans="1:37" s="32" customFormat="1" ht="53" customHeight="1" x14ac:dyDescent="0.2">
      <c r="A187" s="80" t="s">
        <v>540</v>
      </c>
      <c r="B187" s="80"/>
      <c r="C187" s="49" t="s">
        <v>541</v>
      </c>
      <c r="D187" s="135" t="s">
        <v>114</v>
      </c>
      <c r="E187" s="135" t="s">
        <v>63</v>
      </c>
      <c r="F187" s="143" t="s">
        <v>559</v>
      </c>
      <c r="G187" s="143" t="s">
        <v>554</v>
      </c>
      <c r="H187" s="143" t="s">
        <v>542</v>
      </c>
      <c r="I187" s="136">
        <v>42</v>
      </c>
      <c r="J187" s="40" t="s">
        <v>58</v>
      </c>
      <c r="K187" s="41">
        <v>585</v>
      </c>
      <c r="L187" s="144">
        <v>0</v>
      </c>
      <c r="M187" s="144">
        <v>19</v>
      </c>
      <c r="N187" s="144">
        <f t="shared" si="68"/>
        <v>19</v>
      </c>
      <c r="O187" s="145">
        <f t="shared" si="72"/>
        <v>11115</v>
      </c>
      <c r="P187" s="146">
        <v>28</v>
      </c>
      <c r="Q187" s="146">
        <v>30</v>
      </c>
      <c r="R187" s="148">
        <v>0.4</v>
      </c>
      <c r="S187" s="148">
        <f t="shared" si="69"/>
        <v>336</v>
      </c>
      <c r="T187" s="149" t="s">
        <v>560</v>
      </c>
      <c r="U187" s="146">
        <v>0</v>
      </c>
      <c r="V187" s="145">
        <f>(N187*U187)</f>
        <v>0</v>
      </c>
      <c r="W187" s="139" t="s">
        <v>44</v>
      </c>
      <c r="X187" s="145">
        <f t="shared" si="70"/>
        <v>11451</v>
      </c>
      <c r="Y187" s="146">
        <f t="shared" si="73"/>
        <v>3800</v>
      </c>
      <c r="Z187" s="146">
        <v>1</v>
      </c>
      <c r="AA187" s="146">
        <v>310</v>
      </c>
      <c r="AB187" s="144">
        <f t="shared" si="74"/>
        <v>310</v>
      </c>
      <c r="AC187" s="150" t="s">
        <v>561</v>
      </c>
      <c r="AD187" s="151">
        <v>0</v>
      </c>
      <c r="AE187" s="151"/>
      <c r="AF187" s="145">
        <f t="shared" si="60"/>
        <v>4110</v>
      </c>
      <c r="AG187" s="145">
        <f t="shared" ref="AG187:AG250" si="77">AF187+X187</f>
        <v>15561</v>
      </c>
      <c r="AH187" s="152"/>
      <c r="AI187" s="152"/>
      <c r="AJ187" s="35" t="str">
        <f t="shared" si="71"/>
        <v>633-PR</v>
      </c>
      <c r="AK187" s="36"/>
    </row>
    <row r="188" spans="1:37" s="32" customFormat="1" ht="72.75" customHeight="1" x14ac:dyDescent="0.2">
      <c r="A188" s="80" t="s">
        <v>562</v>
      </c>
      <c r="B188" s="80"/>
      <c r="C188" s="49" t="s">
        <v>563</v>
      </c>
      <c r="D188" s="135" t="s">
        <v>114</v>
      </c>
      <c r="E188" s="135" t="s">
        <v>154</v>
      </c>
      <c r="F188" s="188" t="s">
        <v>277</v>
      </c>
      <c r="G188" s="143" t="s">
        <v>564</v>
      </c>
      <c r="H188" s="143" t="s">
        <v>565</v>
      </c>
      <c r="I188" s="136">
        <v>42</v>
      </c>
      <c r="J188" s="40" t="s">
        <v>58</v>
      </c>
      <c r="K188" s="41">
        <v>585</v>
      </c>
      <c r="L188" s="144">
        <v>0</v>
      </c>
      <c r="M188" s="144">
        <v>26</v>
      </c>
      <c r="N188" s="144">
        <f t="shared" si="68"/>
        <v>26</v>
      </c>
      <c r="O188" s="145">
        <f t="shared" si="72"/>
        <v>15210</v>
      </c>
      <c r="P188" s="146">
        <v>28</v>
      </c>
      <c r="Q188" s="146">
        <v>36</v>
      </c>
      <c r="R188" s="148">
        <v>0.4</v>
      </c>
      <c r="S188" s="148">
        <f t="shared" si="69"/>
        <v>403.2</v>
      </c>
      <c r="T188" s="149" t="s">
        <v>566</v>
      </c>
      <c r="U188" s="146">
        <v>0</v>
      </c>
      <c r="V188" s="145">
        <f>(N188*U188)</f>
        <v>0</v>
      </c>
      <c r="W188" s="139" t="s">
        <v>44</v>
      </c>
      <c r="X188" s="145">
        <f t="shared" si="70"/>
        <v>15613.2</v>
      </c>
      <c r="Y188" s="146">
        <f t="shared" si="73"/>
        <v>5200</v>
      </c>
      <c r="Z188" s="146">
        <v>1</v>
      </c>
      <c r="AA188" s="146">
        <v>200</v>
      </c>
      <c r="AB188" s="144">
        <f t="shared" si="74"/>
        <v>200</v>
      </c>
      <c r="AC188" s="150" t="s">
        <v>567</v>
      </c>
      <c r="AD188" s="151">
        <v>0</v>
      </c>
      <c r="AE188" s="151"/>
      <c r="AF188" s="145">
        <f t="shared" si="60"/>
        <v>5400</v>
      </c>
      <c r="AG188" s="145">
        <f t="shared" si="77"/>
        <v>21013.200000000001</v>
      </c>
      <c r="AH188" s="152">
        <f>SUM(N188:N190)</f>
        <v>46</v>
      </c>
      <c r="AI188" s="152">
        <f>SUM(AG188:AG190)</f>
        <v>43519.199999999997</v>
      </c>
      <c r="AJ188" s="35" t="str">
        <f t="shared" si="71"/>
        <v>634-PR</v>
      </c>
      <c r="AK188" s="83"/>
    </row>
    <row r="189" spans="1:37" s="38" customFormat="1" ht="93.75" customHeight="1" x14ac:dyDescent="0.2">
      <c r="A189" s="79" t="s">
        <v>562</v>
      </c>
      <c r="B189" s="80"/>
      <c r="C189" s="49" t="s">
        <v>563</v>
      </c>
      <c r="D189" s="135" t="s">
        <v>114</v>
      </c>
      <c r="E189" s="135" t="s">
        <v>158</v>
      </c>
      <c r="F189" s="188" t="s">
        <v>568</v>
      </c>
      <c r="G189" s="143" t="s">
        <v>569</v>
      </c>
      <c r="H189" s="143" t="s">
        <v>570</v>
      </c>
      <c r="I189" s="136">
        <v>42</v>
      </c>
      <c r="J189" s="40" t="s">
        <v>58</v>
      </c>
      <c r="K189" s="41">
        <v>585</v>
      </c>
      <c r="L189" s="144">
        <v>0</v>
      </c>
      <c r="M189" s="144">
        <v>0</v>
      </c>
      <c r="N189" s="144">
        <f t="shared" si="68"/>
        <v>0</v>
      </c>
      <c r="O189" s="145">
        <f t="shared" si="72"/>
        <v>0</v>
      </c>
      <c r="P189" s="146">
        <v>0</v>
      </c>
      <c r="Q189" s="146">
        <v>78</v>
      </c>
      <c r="R189" s="148">
        <v>0.4</v>
      </c>
      <c r="S189" s="148">
        <f t="shared" si="69"/>
        <v>0</v>
      </c>
      <c r="T189" s="149" t="s">
        <v>571</v>
      </c>
      <c r="U189" s="146">
        <v>0</v>
      </c>
      <c r="V189" s="145">
        <v>0</v>
      </c>
      <c r="W189" s="139" t="s">
        <v>572</v>
      </c>
      <c r="X189" s="145">
        <f t="shared" si="70"/>
        <v>0</v>
      </c>
      <c r="Y189" s="146">
        <f t="shared" si="73"/>
        <v>0</v>
      </c>
      <c r="Z189" s="146">
        <v>0</v>
      </c>
      <c r="AA189" s="146">
        <v>385</v>
      </c>
      <c r="AB189" s="144">
        <f t="shared" si="74"/>
        <v>0</v>
      </c>
      <c r="AC189" s="150" t="s">
        <v>573</v>
      </c>
      <c r="AD189" s="151">
        <v>0</v>
      </c>
      <c r="AE189" s="151"/>
      <c r="AF189" s="145">
        <f t="shared" si="60"/>
        <v>0</v>
      </c>
      <c r="AG189" s="145">
        <f t="shared" si="77"/>
        <v>0</v>
      </c>
      <c r="AH189" s="152"/>
      <c r="AI189" s="152"/>
      <c r="AJ189" s="35" t="str">
        <f t="shared" si="71"/>
        <v>634-PR</v>
      </c>
      <c r="AK189" s="33" t="s">
        <v>62</v>
      </c>
    </row>
    <row r="190" spans="1:37" s="32" customFormat="1" ht="33" customHeight="1" x14ac:dyDescent="0.2">
      <c r="A190" s="79" t="s">
        <v>562</v>
      </c>
      <c r="B190" s="80"/>
      <c r="C190" s="49" t="s">
        <v>563</v>
      </c>
      <c r="D190" s="135" t="s">
        <v>114</v>
      </c>
      <c r="E190" s="135" t="s">
        <v>54</v>
      </c>
      <c r="F190" s="143" t="s">
        <v>231</v>
      </c>
      <c r="G190" s="143" t="s">
        <v>232</v>
      </c>
      <c r="H190" s="143" t="s">
        <v>570</v>
      </c>
      <c r="I190" s="136">
        <v>42</v>
      </c>
      <c r="J190" s="40" t="s">
        <v>58</v>
      </c>
      <c r="K190" s="41">
        <v>585</v>
      </c>
      <c r="L190" s="144">
        <v>20</v>
      </c>
      <c r="M190" s="144">
        <v>0</v>
      </c>
      <c r="N190" s="144">
        <f t="shared" si="68"/>
        <v>20</v>
      </c>
      <c r="O190" s="145">
        <f t="shared" si="72"/>
        <v>11700</v>
      </c>
      <c r="P190" s="146">
        <v>14</v>
      </c>
      <c r="Q190" s="146">
        <v>10</v>
      </c>
      <c r="R190" s="148">
        <v>0.4</v>
      </c>
      <c r="S190" s="147">
        <f t="shared" si="69"/>
        <v>56</v>
      </c>
      <c r="T190" s="149"/>
      <c r="U190" s="146">
        <v>300</v>
      </c>
      <c r="V190" s="145">
        <f t="shared" ref="V190:V204" si="78">(N190*U190)</f>
        <v>6000</v>
      </c>
      <c r="W190" s="139" t="s">
        <v>572</v>
      </c>
      <c r="X190" s="145">
        <f t="shared" si="70"/>
        <v>17756</v>
      </c>
      <c r="Y190" s="145">
        <f t="shared" si="73"/>
        <v>4000</v>
      </c>
      <c r="Z190" s="146">
        <v>1</v>
      </c>
      <c r="AA190" s="146">
        <v>750</v>
      </c>
      <c r="AB190" s="144">
        <f t="shared" si="74"/>
        <v>750</v>
      </c>
      <c r="AC190" s="150" t="s">
        <v>574</v>
      </c>
      <c r="AD190" s="151"/>
      <c r="AE190" s="151"/>
      <c r="AF190" s="145">
        <f t="shared" si="60"/>
        <v>4750</v>
      </c>
      <c r="AG190" s="145">
        <f t="shared" si="77"/>
        <v>22506</v>
      </c>
      <c r="AH190" s="152"/>
      <c r="AI190" s="152"/>
      <c r="AJ190" s="35" t="str">
        <f t="shared" si="71"/>
        <v>634-PR</v>
      </c>
      <c r="AK190" s="39" t="s">
        <v>62</v>
      </c>
    </row>
    <row r="191" spans="1:37" s="32" customFormat="1" ht="43.5" customHeight="1" x14ac:dyDescent="0.2">
      <c r="A191" s="79" t="s">
        <v>575</v>
      </c>
      <c r="B191" s="80"/>
      <c r="C191" s="49" t="s">
        <v>576</v>
      </c>
      <c r="D191" s="135" t="s">
        <v>114</v>
      </c>
      <c r="E191" s="135" t="s">
        <v>63</v>
      </c>
      <c r="F191" s="143" t="s">
        <v>577</v>
      </c>
      <c r="G191" s="143" t="s">
        <v>578</v>
      </c>
      <c r="H191" s="143" t="s">
        <v>570</v>
      </c>
      <c r="I191" s="136">
        <v>42</v>
      </c>
      <c r="J191" s="40" t="s">
        <v>58</v>
      </c>
      <c r="K191" s="41">
        <v>585</v>
      </c>
      <c r="L191" s="144">
        <v>22</v>
      </c>
      <c r="M191" s="144">
        <v>0</v>
      </c>
      <c r="N191" s="144">
        <f t="shared" si="68"/>
        <v>22</v>
      </c>
      <c r="O191" s="145">
        <f t="shared" si="72"/>
        <v>12870</v>
      </c>
      <c r="P191" s="146">
        <v>14</v>
      </c>
      <c r="Q191" s="146">
        <v>45</v>
      </c>
      <c r="R191" s="148">
        <v>0.4</v>
      </c>
      <c r="S191" s="148">
        <f t="shared" si="69"/>
        <v>252</v>
      </c>
      <c r="T191" s="155" t="s">
        <v>579</v>
      </c>
      <c r="U191" s="146">
        <v>300</v>
      </c>
      <c r="V191" s="145">
        <f t="shared" si="78"/>
        <v>6600</v>
      </c>
      <c r="W191" s="139" t="s">
        <v>572</v>
      </c>
      <c r="X191" s="145">
        <f t="shared" si="70"/>
        <v>19722</v>
      </c>
      <c r="Y191" s="146">
        <f t="shared" si="73"/>
        <v>4400</v>
      </c>
      <c r="Z191" s="146">
        <v>0</v>
      </c>
      <c r="AA191" s="146">
        <v>0</v>
      </c>
      <c r="AB191" s="144">
        <f t="shared" si="74"/>
        <v>0</v>
      </c>
      <c r="AC191" s="150" t="s">
        <v>580</v>
      </c>
      <c r="AD191" s="151">
        <v>0</v>
      </c>
      <c r="AE191" s="151"/>
      <c r="AF191" s="145">
        <f t="shared" si="60"/>
        <v>4400</v>
      </c>
      <c r="AG191" s="145">
        <f t="shared" si="77"/>
        <v>24122</v>
      </c>
      <c r="AH191" s="152">
        <f>SUM(N191:N192)</f>
        <v>42</v>
      </c>
      <c r="AI191" s="152">
        <f>SUM(AG191:AG192)</f>
        <v>47322.8</v>
      </c>
      <c r="AJ191" s="35" t="str">
        <f t="shared" si="71"/>
        <v>634-SH</v>
      </c>
      <c r="AK191" s="39" t="s">
        <v>62</v>
      </c>
    </row>
    <row r="192" spans="1:37" s="32" customFormat="1" ht="36.75" customHeight="1" x14ac:dyDescent="0.2">
      <c r="A192" s="79" t="s">
        <v>575</v>
      </c>
      <c r="B192" s="80"/>
      <c r="C192" s="49" t="s">
        <v>576</v>
      </c>
      <c r="D192" s="135" t="s">
        <v>114</v>
      </c>
      <c r="E192" s="135" t="s">
        <v>63</v>
      </c>
      <c r="F192" s="143" t="s">
        <v>577</v>
      </c>
      <c r="G192" s="143" t="s">
        <v>581</v>
      </c>
      <c r="H192" s="143" t="s">
        <v>570</v>
      </c>
      <c r="I192" s="136">
        <v>42</v>
      </c>
      <c r="J192" s="40" t="s">
        <v>262</v>
      </c>
      <c r="K192" s="41">
        <v>585</v>
      </c>
      <c r="L192" s="144">
        <v>0</v>
      </c>
      <c r="M192" s="144">
        <v>20</v>
      </c>
      <c r="N192" s="144">
        <f t="shared" si="68"/>
        <v>20</v>
      </c>
      <c r="O192" s="145">
        <f t="shared" si="72"/>
        <v>11700</v>
      </c>
      <c r="P192" s="146">
        <v>28</v>
      </c>
      <c r="Q192" s="146">
        <v>134</v>
      </c>
      <c r="R192" s="148">
        <v>0.4</v>
      </c>
      <c r="S192" s="148">
        <f t="shared" si="69"/>
        <v>1500.8</v>
      </c>
      <c r="T192" s="155" t="s">
        <v>582</v>
      </c>
      <c r="U192" s="146">
        <v>300</v>
      </c>
      <c r="V192" s="145">
        <f t="shared" si="78"/>
        <v>6000</v>
      </c>
      <c r="W192" s="139" t="s">
        <v>572</v>
      </c>
      <c r="X192" s="145">
        <f t="shared" si="70"/>
        <v>19200.8</v>
      </c>
      <c r="Y192" s="146">
        <f t="shared" si="73"/>
        <v>4000</v>
      </c>
      <c r="Z192" s="146">
        <v>0</v>
      </c>
      <c r="AA192" s="146">
        <v>0</v>
      </c>
      <c r="AB192" s="144">
        <f t="shared" si="74"/>
        <v>0</v>
      </c>
      <c r="AC192" s="150" t="s">
        <v>580</v>
      </c>
      <c r="AD192" s="151">
        <v>0</v>
      </c>
      <c r="AE192" s="151"/>
      <c r="AF192" s="145">
        <f t="shared" si="60"/>
        <v>4000</v>
      </c>
      <c r="AG192" s="145">
        <f t="shared" si="77"/>
        <v>23200.799999999999</v>
      </c>
      <c r="AH192" s="152"/>
      <c r="AI192" s="152"/>
      <c r="AJ192" s="35" t="str">
        <f t="shared" si="71"/>
        <v>634-SH</v>
      </c>
      <c r="AK192" s="36"/>
    </row>
    <row r="193" spans="1:37" s="32" customFormat="1" ht="28.5" customHeight="1" x14ac:dyDescent="0.2">
      <c r="A193" s="79" t="s">
        <v>583</v>
      </c>
      <c r="B193" s="80"/>
      <c r="C193" s="49" t="s">
        <v>584</v>
      </c>
      <c r="D193" s="135" t="s">
        <v>38</v>
      </c>
      <c r="E193" s="135" t="s">
        <v>158</v>
      </c>
      <c r="F193" s="143" t="s">
        <v>415</v>
      </c>
      <c r="G193" s="143" t="s">
        <v>585</v>
      </c>
      <c r="H193" s="143" t="s">
        <v>586</v>
      </c>
      <c r="I193" s="136">
        <v>45</v>
      </c>
      <c r="J193" s="40" t="s">
        <v>58</v>
      </c>
      <c r="K193" s="41">
        <v>585</v>
      </c>
      <c r="L193" s="144">
        <v>23</v>
      </c>
      <c r="M193" s="144">
        <v>0</v>
      </c>
      <c r="N193" s="144">
        <f t="shared" si="68"/>
        <v>23</v>
      </c>
      <c r="O193" s="145">
        <f t="shared" si="72"/>
        <v>13455</v>
      </c>
      <c r="P193" s="145">
        <v>28</v>
      </c>
      <c r="Q193" s="145">
        <v>138</v>
      </c>
      <c r="R193" s="147">
        <v>0.4</v>
      </c>
      <c r="S193" s="147">
        <f t="shared" si="69"/>
        <v>1545.6000000000001</v>
      </c>
      <c r="T193" s="149" t="s">
        <v>587</v>
      </c>
      <c r="U193" s="146">
        <v>0</v>
      </c>
      <c r="V193" s="145">
        <f t="shared" si="78"/>
        <v>0</v>
      </c>
      <c r="W193" s="139" t="s">
        <v>44</v>
      </c>
      <c r="X193" s="145">
        <f t="shared" si="70"/>
        <v>15000.6</v>
      </c>
      <c r="Y193" s="146">
        <f t="shared" si="73"/>
        <v>4600</v>
      </c>
      <c r="Z193" s="146">
        <v>1</v>
      </c>
      <c r="AA193" s="146">
        <v>625</v>
      </c>
      <c r="AB193" s="144">
        <f t="shared" si="74"/>
        <v>625</v>
      </c>
      <c r="AC193" s="150" t="s">
        <v>588</v>
      </c>
      <c r="AD193" s="151">
        <v>0</v>
      </c>
      <c r="AE193" s="151"/>
      <c r="AF193" s="145">
        <f t="shared" si="60"/>
        <v>5225</v>
      </c>
      <c r="AG193" s="145">
        <f t="shared" si="77"/>
        <v>20225.599999999999</v>
      </c>
      <c r="AH193" s="152">
        <f>SUM(N193:N197)</f>
        <v>113</v>
      </c>
      <c r="AI193" s="152">
        <f>SUM(AG193:AG197)</f>
        <v>95643.6</v>
      </c>
      <c r="AJ193" s="66" t="str">
        <f t="shared" si="71"/>
        <v>636-PR</v>
      </c>
      <c r="AK193" s="36"/>
    </row>
    <row r="194" spans="1:37" s="32" customFormat="1" ht="29.25" customHeight="1" x14ac:dyDescent="0.2">
      <c r="A194" s="79" t="s">
        <v>583</v>
      </c>
      <c r="B194" s="80"/>
      <c r="C194" s="49" t="s">
        <v>584</v>
      </c>
      <c r="D194" s="135" t="s">
        <v>38</v>
      </c>
      <c r="E194" s="135" t="s">
        <v>158</v>
      </c>
      <c r="F194" s="143" t="s">
        <v>415</v>
      </c>
      <c r="G194" s="143" t="s">
        <v>585</v>
      </c>
      <c r="H194" s="143" t="s">
        <v>586</v>
      </c>
      <c r="I194" s="136">
        <v>45</v>
      </c>
      <c r="J194" s="40" t="s">
        <v>58</v>
      </c>
      <c r="K194" s="41">
        <v>585</v>
      </c>
      <c r="L194" s="144">
        <v>0</v>
      </c>
      <c r="M194" s="144">
        <v>17</v>
      </c>
      <c r="N194" s="144">
        <f t="shared" si="68"/>
        <v>17</v>
      </c>
      <c r="O194" s="145">
        <f t="shared" si="72"/>
        <v>9945</v>
      </c>
      <c r="P194" s="145">
        <v>28</v>
      </c>
      <c r="Q194" s="145">
        <v>138</v>
      </c>
      <c r="R194" s="147">
        <v>0.4</v>
      </c>
      <c r="S194" s="147">
        <f t="shared" si="69"/>
        <v>1545.6000000000001</v>
      </c>
      <c r="T194" s="149" t="s">
        <v>587</v>
      </c>
      <c r="U194" s="146">
        <v>0</v>
      </c>
      <c r="V194" s="145">
        <f t="shared" si="78"/>
        <v>0</v>
      </c>
      <c r="W194" s="139" t="s">
        <v>44</v>
      </c>
      <c r="X194" s="145">
        <f t="shared" si="70"/>
        <v>11490.6</v>
      </c>
      <c r="Y194" s="146">
        <f t="shared" si="73"/>
        <v>3400</v>
      </c>
      <c r="Z194" s="146">
        <v>1</v>
      </c>
      <c r="AA194" s="146">
        <v>625</v>
      </c>
      <c r="AB194" s="144">
        <f t="shared" si="74"/>
        <v>625</v>
      </c>
      <c r="AC194" s="150" t="s">
        <v>589</v>
      </c>
      <c r="AD194" s="151">
        <v>0</v>
      </c>
      <c r="AE194" s="151"/>
      <c r="AF194" s="145">
        <f t="shared" si="60"/>
        <v>4025</v>
      </c>
      <c r="AG194" s="145">
        <f t="shared" si="77"/>
        <v>15515.6</v>
      </c>
      <c r="AH194" s="152"/>
      <c r="AI194" s="152"/>
      <c r="AJ194" s="66"/>
      <c r="AK194" s="36"/>
    </row>
    <row r="195" spans="1:37" s="32" customFormat="1" ht="33" customHeight="1" x14ac:dyDescent="0.2">
      <c r="A195" s="40" t="s">
        <v>583</v>
      </c>
      <c r="B195" s="40"/>
      <c r="C195" s="49" t="s">
        <v>584</v>
      </c>
      <c r="D195" s="135" t="s">
        <v>38</v>
      </c>
      <c r="E195" s="135" t="s">
        <v>54</v>
      </c>
      <c r="F195" s="143" t="s">
        <v>236</v>
      </c>
      <c r="G195" s="143" t="s">
        <v>585</v>
      </c>
      <c r="H195" s="143" t="s">
        <v>586</v>
      </c>
      <c r="I195" s="136">
        <v>45</v>
      </c>
      <c r="J195" s="40" t="s">
        <v>58</v>
      </c>
      <c r="K195" s="41">
        <v>585</v>
      </c>
      <c r="L195" s="144">
        <v>0</v>
      </c>
      <c r="M195" s="144">
        <v>25</v>
      </c>
      <c r="N195" s="144">
        <f t="shared" si="68"/>
        <v>25</v>
      </c>
      <c r="O195" s="145">
        <f t="shared" si="72"/>
        <v>14625</v>
      </c>
      <c r="P195" s="146">
        <v>28</v>
      </c>
      <c r="Q195" s="146">
        <v>22</v>
      </c>
      <c r="R195" s="148">
        <v>0.4</v>
      </c>
      <c r="S195" s="148">
        <f t="shared" si="69"/>
        <v>246.40000000000003</v>
      </c>
      <c r="T195" s="149" t="s">
        <v>590</v>
      </c>
      <c r="U195" s="146">
        <v>0</v>
      </c>
      <c r="V195" s="145">
        <f t="shared" si="78"/>
        <v>0</v>
      </c>
      <c r="W195" s="139" t="s">
        <v>44</v>
      </c>
      <c r="X195" s="145">
        <f t="shared" si="70"/>
        <v>14871.4</v>
      </c>
      <c r="Y195" s="146">
        <f t="shared" si="73"/>
        <v>5000</v>
      </c>
      <c r="Z195" s="146">
        <v>1</v>
      </c>
      <c r="AA195" s="145">
        <v>149</v>
      </c>
      <c r="AB195" s="144">
        <f t="shared" si="74"/>
        <v>149</v>
      </c>
      <c r="AC195" s="150" t="s">
        <v>591</v>
      </c>
      <c r="AD195" s="151">
        <v>0</v>
      </c>
      <c r="AE195" s="151"/>
      <c r="AF195" s="145">
        <f t="shared" si="60"/>
        <v>5149</v>
      </c>
      <c r="AG195" s="145">
        <f t="shared" si="77"/>
        <v>20020.400000000001</v>
      </c>
      <c r="AH195" s="152"/>
      <c r="AI195" s="152"/>
      <c r="AJ195" s="66" t="str">
        <f t="shared" ref="AJ195:AJ258" si="79">A195</f>
        <v>636-PR</v>
      </c>
      <c r="AK195" s="36"/>
    </row>
    <row r="196" spans="1:37" s="32" customFormat="1" ht="36.5" customHeight="1" x14ac:dyDescent="0.2">
      <c r="A196" s="40" t="s">
        <v>583</v>
      </c>
      <c r="B196" s="40"/>
      <c r="C196" s="49" t="s">
        <v>584</v>
      </c>
      <c r="D196" s="135" t="s">
        <v>38</v>
      </c>
      <c r="E196" s="135" t="s">
        <v>54</v>
      </c>
      <c r="F196" s="143" t="s">
        <v>236</v>
      </c>
      <c r="G196" s="143" t="s">
        <v>585</v>
      </c>
      <c r="H196" s="143" t="s">
        <v>586</v>
      </c>
      <c r="I196" s="136">
        <v>45</v>
      </c>
      <c r="J196" s="40" t="s">
        <v>58</v>
      </c>
      <c r="K196" s="41">
        <v>585</v>
      </c>
      <c r="L196" s="144">
        <v>26</v>
      </c>
      <c r="M196" s="144">
        <v>0</v>
      </c>
      <c r="N196" s="144">
        <f t="shared" si="68"/>
        <v>26</v>
      </c>
      <c r="O196" s="145">
        <f t="shared" si="72"/>
        <v>15210</v>
      </c>
      <c r="P196" s="146">
        <v>28</v>
      </c>
      <c r="Q196" s="146">
        <v>22</v>
      </c>
      <c r="R196" s="148">
        <v>0.4</v>
      </c>
      <c r="S196" s="148">
        <f t="shared" si="69"/>
        <v>246.40000000000003</v>
      </c>
      <c r="T196" s="149" t="s">
        <v>592</v>
      </c>
      <c r="U196" s="146">
        <v>0</v>
      </c>
      <c r="V196" s="145">
        <f t="shared" si="78"/>
        <v>0</v>
      </c>
      <c r="W196" s="139" t="s">
        <v>44</v>
      </c>
      <c r="X196" s="145">
        <f t="shared" si="70"/>
        <v>15456.4</v>
      </c>
      <c r="Y196" s="146">
        <f t="shared" si="73"/>
        <v>5200</v>
      </c>
      <c r="Z196" s="146">
        <v>1</v>
      </c>
      <c r="AA196" s="145">
        <v>149</v>
      </c>
      <c r="AB196" s="144">
        <f t="shared" si="74"/>
        <v>149</v>
      </c>
      <c r="AC196" s="150" t="s">
        <v>591</v>
      </c>
      <c r="AD196" s="151">
        <v>0</v>
      </c>
      <c r="AE196" s="151"/>
      <c r="AF196" s="145">
        <f t="shared" si="60"/>
        <v>5349</v>
      </c>
      <c r="AG196" s="145">
        <f t="shared" si="77"/>
        <v>20805.400000000001</v>
      </c>
      <c r="AH196" s="152"/>
      <c r="AI196" s="152"/>
      <c r="AJ196" s="66" t="str">
        <f t="shared" si="79"/>
        <v>636-PR</v>
      </c>
      <c r="AK196" s="36"/>
    </row>
    <row r="197" spans="1:37" s="32" customFormat="1" ht="36.5" customHeight="1" x14ac:dyDescent="0.2">
      <c r="A197" s="40" t="s">
        <v>583</v>
      </c>
      <c r="B197" s="40"/>
      <c r="C197" s="49" t="s">
        <v>584</v>
      </c>
      <c r="D197" s="135" t="s">
        <v>38</v>
      </c>
      <c r="E197" s="135" t="s">
        <v>63</v>
      </c>
      <c r="F197" s="143" t="s">
        <v>593</v>
      </c>
      <c r="G197" s="143" t="s">
        <v>585</v>
      </c>
      <c r="H197" s="143" t="s">
        <v>586</v>
      </c>
      <c r="I197" s="136">
        <v>45</v>
      </c>
      <c r="J197" s="40" t="s">
        <v>58</v>
      </c>
      <c r="K197" s="41">
        <v>585</v>
      </c>
      <c r="L197" s="144">
        <v>22</v>
      </c>
      <c r="M197" s="144">
        <v>0</v>
      </c>
      <c r="N197" s="144">
        <f t="shared" si="68"/>
        <v>22</v>
      </c>
      <c r="O197" s="145">
        <f t="shared" si="72"/>
        <v>12870</v>
      </c>
      <c r="P197" s="146">
        <v>28</v>
      </c>
      <c r="Q197" s="146">
        <v>98</v>
      </c>
      <c r="R197" s="148">
        <v>0.4</v>
      </c>
      <c r="S197" s="148">
        <f t="shared" si="69"/>
        <v>1097.6000000000001</v>
      </c>
      <c r="T197" s="149" t="s">
        <v>594</v>
      </c>
      <c r="U197" s="146">
        <v>0</v>
      </c>
      <c r="V197" s="145">
        <f t="shared" si="78"/>
        <v>0</v>
      </c>
      <c r="W197" s="139" t="s">
        <v>44</v>
      </c>
      <c r="X197" s="145">
        <f t="shared" si="70"/>
        <v>13967.6</v>
      </c>
      <c r="Y197" s="146">
        <f t="shared" si="73"/>
        <v>4400</v>
      </c>
      <c r="Z197" s="146">
        <v>1</v>
      </c>
      <c r="AA197" s="145">
        <v>709</v>
      </c>
      <c r="AB197" s="144">
        <f t="shared" si="74"/>
        <v>709</v>
      </c>
      <c r="AC197" s="150" t="s">
        <v>595</v>
      </c>
      <c r="AD197" s="151">
        <v>0</v>
      </c>
      <c r="AE197" s="151"/>
      <c r="AF197" s="145">
        <f t="shared" si="60"/>
        <v>5109</v>
      </c>
      <c r="AG197" s="145">
        <f t="shared" si="77"/>
        <v>19076.599999999999</v>
      </c>
      <c r="AH197" s="152"/>
      <c r="AI197" s="152"/>
      <c r="AJ197" s="66" t="str">
        <f t="shared" si="79"/>
        <v>636-PR</v>
      </c>
      <c r="AK197" s="36"/>
    </row>
    <row r="198" spans="1:37" s="32" customFormat="1" ht="35.25" customHeight="1" x14ac:dyDescent="0.2">
      <c r="A198" s="40" t="s">
        <v>596</v>
      </c>
      <c r="B198" s="40"/>
      <c r="C198" s="49" t="s">
        <v>597</v>
      </c>
      <c r="D198" s="135" t="s">
        <v>38</v>
      </c>
      <c r="E198" s="135" t="s">
        <v>63</v>
      </c>
      <c r="F198" s="143" t="s">
        <v>251</v>
      </c>
      <c r="G198" s="143" t="s">
        <v>598</v>
      </c>
      <c r="H198" s="143" t="s">
        <v>599</v>
      </c>
      <c r="I198" s="136">
        <v>45</v>
      </c>
      <c r="J198" s="40" t="s">
        <v>58</v>
      </c>
      <c r="K198" s="41">
        <v>585</v>
      </c>
      <c r="L198" s="144">
        <v>0</v>
      </c>
      <c r="M198" s="144">
        <v>26</v>
      </c>
      <c r="N198" s="144">
        <f t="shared" si="68"/>
        <v>26</v>
      </c>
      <c r="O198" s="145">
        <f t="shared" si="72"/>
        <v>15210</v>
      </c>
      <c r="P198" s="146">
        <v>28</v>
      </c>
      <c r="Q198" s="146">
        <v>120</v>
      </c>
      <c r="R198" s="148">
        <v>0.4</v>
      </c>
      <c r="S198" s="148">
        <f t="shared" si="69"/>
        <v>1344</v>
      </c>
      <c r="T198" s="138" t="s">
        <v>600</v>
      </c>
      <c r="U198" s="146">
        <v>0</v>
      </c>
      <c r="V198" s="145">
        <f t="shared" si="78"/>
        <v>0</v>
      </c>
      <c r="W198" s="139" t="s">
        <v>44</v>
      </c>
      <c r="X198" s="145">
        <f t="shared" si="70"/>
        <v>16554</v>
      </c>
      <c r="Y198" s="146">
        <f t="shared" si="73"/>
        <v>5200</v>
      </c>
      <c r="Z198" s="146">
        <v>1</v>
      </c>
      <c r="AA198" s="146">
        <v>650</v>
      </c>
      <c r="AB198" s="144">
        <f t="shared" si="74"/>
        <v>650</v>
      </c>
      <c r="AC198" s="150" t="s">
        <v>601</v>
      </c>
      <c r="AD198" s="151">
        <v>0</v>
      </c>
      <c r="AE198" s="151"/>
      <c r="AF198" s="145">
        <f t="shared" si="60"/>
        <v>5850</v>
      </c>
      <c r="AG198" s="145">
        <f t="shared" si="77"/>
        <v>22404</v>
      </c>
      <c r="AH198" s="152">
        <f>SUM(N198:N200)</f>
        <v>43</v>
      </c>
      <c r="AI198" s="152">
        <f>SUM(AG198:AG200)</f>
        <v>36065.800000000003</v>
      </c>
      <c r="AJ198" s="66" t="str">
        <f t="shared" si="79"/>
        <v>640-PR</v>
      </c>
      <c r="AK198" s="36" t="s">
        <v>1021</v>
      </c>
    </row>
    <row r="199" spans="1:37" s="32" customFormat="1" ht="36" customHeight="1" x14ac:dyDescent="0.2">
      <c r="A199" s="40" t="s">
        <v>596</v>
      </c>
      <c r="B199" s="40"/>
      <c r="C199" s="49" t="s">
        <v>597</v>
      </c>
      <c r="D199" s="135" t="s">
        <v>38</v>
      </c>
      <c r="E199" s="135" t="s">
        <v>63</v>
      </c>
      <c r="F199" s="143" t="s">
        <v>577</v>
      </c>
      <c r="G199" s="143" t="s">
        <v>598</v>
      </c>
      <c r="H199" s="143" t="s">
        <v>599</v>
      </c>
      <c r="I199" s="136">
        <v>45</v>
      </c>
      <c r="J199" s="40" t="s">
        <v>58</v>
      </c>
      <c r="K199" s="41">
        <v>585</v>
      </c>
      <c r="L199" s="144">
        <v>17</v>
      </c>
      <c r="M199" s="144">
        <v>0</v>
      </c>
      <c r="N199" s="144">
        <f t="shared" si="68"/>
        <v>17</v>
      </c>
      <c r="O199" s="145">
        <f t="shared" si="72"/>
        <v>9945</v>
      </c>
      <c r="P199" s="146">
        <v>28</v>
      </c>
      <c r="Q199" s="146">
        <v>14</v>
      </c>
      <c r="R199" s="148">
        <v>0.4</v>
      </c>
      <c r="S199" s="148">
        <f t="shared" si="69"/>
        <v>156.80000000000001</v>
      </c>
      <c r="T199" s="138" t="s">
        <v>602</v>
      </c>
      <c r="U199" s="146">
        <v>0</v>
      </c>
      <c r="V199" s="145">
        <f t="shared" si="78"/>
        <v>0</v>
      </c>
      <c r="W199" s="139" t="s">
        <v>44</v>
      </c>
      <c r="X199" s="145">
        <f t="shared" si="70"/>
        <v>10101.799999999999</v>
      </c>
      <c r="Y199" s="146">
        <f t="shared" si="73"/>
        <v>3400</v>
      </c>
      <c r="Z199" s="146">
        <v>1</v>
      </c>
      <c r="AA199" s="146">
        <v>160</v>
      </c>
      <c r="AB199" s="144">
        <f t="shared" si="74"/>
        <v>160</v>
      </c>
      <c r="AC199" s="150" t="s">
        <v>603</v>
      </c>
      <c r="AD199" s="151">
        <v>0</v>
      </c>
      <c r="AE199" s="144"/>
      <c r="AF199" s="145">
        <f t="shared" si="60"/>
        <v>3560</v>
      </c>
      <c r="AG199" s="145">
        <f t="shared" si="77"/>
        <v>13661.8</v>
      </c>
      <c r="AH199" s="152"/>
      <c r="AI199" s="152"/>
      <c r="AJ199" s="66" t="str">
        <f t="shared" si="79"/>
        <v>640-PR</v>
      </c>
      <c r="AK199" s="36"/>
    </row>
    <row r="200" spans="1:37" s="32" customFormat="1" ht="36" customHeight="1" x14ac:dyDescent="0.2">
      <c r="A200" s="44" t="s">
        <v>596</v>
      </c>
      <c r="B200" s="44"/>
      <c r="C200" s="45" t="s">
        <v>597</v>
      </c>
      <c r="D200" s="161" t="s">
        <v>38</v>
      </c>
      <c r="E200" s="161" t="s">
        <v>63</v>
      </c>
      <c r="F200" s="163" t="s">
        <v>577</v>
      </c>
      <c r="G200" s="163" t="s">
        <v>598</v>
      </c>
      <c r="H200" s="163" t="s">
        <v>599</v>
      </c>
      <c r="I200" s="164">
        <v>45</v>
      </c>
      <c r="J200" s="44" t="s">
        <v>58</v>
      </c>
      <c r="K200" s="70">
        <v>585</v>
      </c>
      <c r="L200" s="165">
        <v>0</v>
      </c>
      <c r="M200" s="165">
        <v>0</v>
      </c>
      <c r="N200" s="165">
        <f t="shared" si="68"/>
        <v>0</v>
      </c>
      <c r="O200" s="170">
        <f t="shared" si="72"/>
        <v>0</v>
      </c>
      <c r="P200" s="167">
        <v>0</v>
      </c>
      <c r="Q200" s="167">
        <v>14</v>
      </c>
      <c r="R200" s="168">
        <v>0.4</v>
      </c>
      <c r="S200" s="168">
        <f t="shared" si="69"/>
        <v>0</v>
      </c>
      <c r="T200" s="222" t="s">
        <v>602</v>
      </c>
      <c r="U200" s="167">
        <v>0</v>
      </c>
      <c r="V200" s="170">
        <f t="shared" si="78"/>
        <v>0</v>
      </c>
      <c r="W200" s="171" t="s">
        <v>44</v>
      </c>
      <c r="X200" s="170">
        <f t="shared" si="70"/>
        <v>0</v>
      </c>
      <c r="Y200" s="167">
        <f t="shared" si="73"/>
        <v>0</v>
      </c>
      <c r="Z200" s="167">
        <v>0</v>
      </c>
      <c r="AA200" s="167">
        <v>160</v>
      </c>
      <c r="AB200" s="165">
        <f t="shared" si="74"/>
        <v>0</v>
      </c>
      <c r="AC200" s="172" t="s">
        <v>603</v>
      </c>
      <c r="AD200" s="173">
        <v>0</v>
      </c>
      <c r="AE200" s="165"/>
      <c r="AF200" s="170">
        <f t="shared" si="60"/>
        <v>0</v>
      </c>
      <c r="AG200" s="170">
        <f t="shared" si="77"/>
        <v>0</v>
      </c>
      <c r="AH200" s="152"/>
      <c r="AI200" s="152"/>
      <c r="AJ200" s="65" t="str">
        <f t="shared" si="79"/>
        <v>640-PR</v>
      </c>
      <c r="AK200" s="39" t="s">
        <v>604</v>
      </c>
    </row>
    <row r="201" spans="1:37" s="32" customFormat="1" ht="59.25" customHeight="1" x14ac:dyDescent="0.2">
      <c r="A201" s="40" t="s">
        <v>605</v>
      </c>
      <c r="B201" s="40"/>
      <c r="C201" s="49" t="s">
        <v>606</v>
      </c>
      <c r="D201" s="135" t="s">
        <v>114</v>
      </c>
      <c r="E201" s="135" t="s">
        <v>154</v>
      </c>
      <c r="F201" s="143" t="s">
        <v>607</v>
      </c>
      <c r="G201" s="143" t="s">
        <v>546</v>
      </c>
      <c r="H201" s="143" t="s">
        <v>542</v>
      </c>
      <c r="I201" s="136">
        <v>42</v>
      </c>
      <c r="J201" s="40" t="s">
        <v>58</v>
      </c>
      <c r="K201" s="41">
        <v>585</v>
      </c>
      <c r="L201" s="144">
        <v>0</v>
      </c>
      <c r="M201" s="144">
        <v>12</v>
      </c>
      <c r="N201" s="144">
        <f t="shared" si="68"/>
        <v>12</v>
      </c>
      <c r="O201" s="145">
        <f t="shared" si="72"/>
        <v>7020</v>
      </c>
      <c r="P201" s="146">
        <v>28</v>
      </c>
      <c r="Q201" s="146">
        <v>36</v>
      </c>
      <c r="R201" s="148">
        <v>0.4</v>
      </c>
      <c r="S201" s="148">
        <f t="shared" si="69"/>
        <v>403.2</v>
      </c>
      <c r="T201" s="149" t="s">
        <v>608</v>
      </c>
      <c r="U201" s="146">
        <v>0</v>
      </c>
      <c r="V201" s="145">
        <f t="shared" si="78"/>
        <v>0</v>
      </c>
      <c r="W201" s="139" t="s">
        <v>44</v>
      </c>
      <c r="X201" s="145">
        <f t="shared" si="70"/>
        <v>7423.2</v>
      </c>
      <c r="Y201" s="146">
        <f t="shared" si="73"/>
        <v>2400</v>
      </c>
      <c r="Z201" s="146">
        <v>1</v>
      </c>
      <c r="AA201" s="146">
        <v>200</v>
      </c>
      <c r="AB201" s="144">
        <f t="shared" si="74"/>
        <v>200</v>
      </c>
      <c r="AC201" s="150" t="s">
        <v>609</v>
      </c>
      <c r="AD201" s="151">
        <v>0</v>
      </c>
      <c r="AE201" s="151"/>
      <c r="AF201" s="145">
        <f t="shared" si="60"/>
        <v>2600</v>
      </c>
      <c r="AG201" s="145">
        <f t="shared" si="77"/>
        <v>10023.200000000001</v>
      </c>
      <c r="AH201" s="152">
        <f>SUM(N201:N202)</f>
        <v>32</v>
      </c>
      <c r="AI201" s="152">
        <f>SUM(AG201:AG202)</f>
        <v>26326.400000000001</v>
      </c>
      <c r="AJ201" s="35" t="str">
        <f t="shared" si="79"/>
        <v>642-A</v>
      </c>
      <c r="AK201" s="131" t="s">
        <v>988</v>
      </c>
    </row>
    <row r="202" spans="1:37" s="32" customFormat="1" ht="48" customHeight="1" x14ac:dyDescent="0.2">
      <c r="A202" s="40" t="s">
        <v>605</v>
      </c>
      <c r="B202" s="40"/>
      <c r="C202" s="49" t="s">
        <v>606</v>
      </c>
      <c r="D202" s="135" t="s">
        <v>114</v>
      </c>
      <c r="E202" s="135" t="s">
        <v>154</v>
      </c>
      <c r="F202" s="143" t="s">
        <v>277</v>
      </c>
      <c r="G202" s="143" t="s">
        <v>252</v>
      </c>
      <c r="H202" s="143" t="s">
        <v>610</v>
      </c>
      <c r="I202" s="136">
        <v>42</v>
      </c>
      <c r="J202" s="40" t="s">
        <v>58</v>
      </c>
      <c r="K202" s="41">
        <v>585</v>
      </c>
      <c r="L202" s="144">
        <v>0</v>
      </c>
      <c r="M202" s="144">
        <v>20</v>
      </c>
      <c r="N202" s="144">
        <f t="shared" si="68"/>
        <v>20</v>
      </c>
      <c r="O202" s="145">
        <f t="shared" si="72"/>
        <v>11700</v>
      </c>
      <c r="P202" s="146">
        <v>28</v>
      </c>
      <c r="Q202" s="146">
        <v>36</v>
      </c>
      <c r="R202" s="148">
        <v>0.4</v>
      </c>
      <c r="S202" s="148">
        <f t="shared" si="69"/>
        <v>403.2</v>
      </c>
      <c r="T202" s="149" t="s">
        <v>611</v>
      </c>
      <c r="U202" s="146">
        <v>0</v>
      </c>
      <c r="V202" s="145">
        <f t="shared" si="78"/>
        <v>0</v>
      </c>
      <c r="W202" s="139" t="s">
        <v>44</v>
      </c>
      <c r="X202" s="145">
        <f t="shared" si="70"/>
        <v>12103.2</v>
      </c>
      <c r="Y202" s="146">
        <f t="shared" si="73"/>
        <v>4000</v>
      </c>
      <c r="Z202" s="146">
        <v>1</v>
      </c>
      <c r="AA202" s="146">
        <v>200</v>
      </c>
      <c r="AB202" s="144">
        <f t="shared" si="74"/>
        <v>200</v>
      </c>
      <c r="AC202" s="150" t="s">
        <v>612</v>
      </c>
      <c r="AD202" s="151">
        <v>0</v>
      </c>
      <c r="AE202" s="151"/>
      <c r="AF202" s="145">
        <f t="shared" si="60"/>
        <v>4200</v>
      </c>
      <c r="AG202" s="145">
        <f t="shared" si="77"/>
        <v>16303.2</v>
      </c>
      <c r="AH202" s="152"/>
      <c r="AI202" s="152"/>
      <c r="AJ202" s="35" t="str">
        <f t="shared" si="79"/>
        <v>642-A</v>
      </c>
      <c r="AK202" s="39" t="s">
        <v>613</v>
      </c>
    </row>
    <row r="203" spans="1:37" s="32" customFormat="1" ht="33.75" customHeight="1" x14ac:dyDescent="0.2">
      <c r="A203" s="40" t="s">
        <v>614</v>
      </c>
      <c r="B203" s="40"/>
      <c r="C203" s="49" t="s">
        <v>615</v>
      </c>
      <c r="D203" s="135" t="s">
        <v>114</v>
      </c>
      <c r="E203" s="135" t="s">
        <v>154</v>
      </c>
      <c r="F203" s="143" t="s">
        <v>607</v>
      </c>
      <c r="G203" s="143" t="s">
        <v>616</v>
      </c>
      <c r="H203" s="143" t="s">
        <v>617</v>
      </c>
      <c r="I203" s="136">
        <v>42</v>
      </c>
      <c r="J203" s="40" t="s">
        <v>58</v>
      </c>
      <c r="K203" s="41">
        <v>585</v>
      </c>
      <c r="L203" s="144">
        <v>0</v>
      </c>
      <c r="M203" s="144">
        <v>23</v>
      </c>
      <c r="N203" s="144">
        <f t="shared" si="68"/>
        <v>23</v>
      </c>
      <c r="O203" s="145">
        <f t="shared" si="72"/>
        <v>13455</v>
      </c>
      <c r="P203" s="146">
        <v>28</v>
      </c>
      <c r="Q203" s="146">
        <v>12</v>
      </c>
      <c r="R203" s="148">
        <v>0.4</v>
      </c>
      <c r="S203" s="148">
        <f t="shared" si="69"/>
        <v>134.40000000000003</v>
      </c>
      <c r="T203" s="149" t="s">
        <v>618</v>
      </c>
      <c r="U203" s="146">
        <v>0</v>
      </c>
      <c r="V203" s="145">
        <f t="shared" si="78"/>
        <v>0</v>
      </c>
      <c r="W203" s="139" t="s">
        <v>44</v>
      </c>
      <c r="X203" s="145">
        <f t="shared" si="70"/>
        <v>13589.4</v>
      </c>
      <c r="Y203" s="146">
        <f t="shared" si="73"/>
        <v>4600</v>
      </c>
      <c r="Z203" s="146">
        <v>1</v>
      </c>
      <c r="AA203" s="146">
        <v>148</v>
      </c>
      <c r="AB203" s="144">
        <f t="shared" si="74"/>
        <v>148</v>
      </c>
      <c r="AC203" s="150" t="s">
        <v>619</v>
      </c>
      <c r="AD203" s="151">
        <v>0</v>
      </c>
      <c r="AE203" s="151"/>
      <c r="AF203" s="145">
        <f t="shared" si="60"/>
        <v>4748</v>
      </c>
      <c r="AG203" s="145">
        <f t="shared" si="77"/>
        <v>18337.400000000001</v>
      </c>
      <c r="AH203" s="152">
        <f>SUM(N203:N214)</f>
        <v>277</v>
      </c>
      <c r="AI203" s="152">
        <f>SUM(AG203:AG214)</f>
        <v>223196.2</v>
      </c>
      <c r="AJ203" s="35" t="str">
        <f t="shared" si="79"/>
        <v>643-PR</v>
      </c>
      <c r="AK203" s="39"/>
    </row>
    <row r="204" spans="1:37" s="32" customFormat="1" ht="46" customHeight="1" x14ac:dyDescent="0.2">
      <c r="A204" s="40" t="s">
        <v>614</v>
      </c>
      <c r="B204" s="40"/>
      <c r="C204" s="49" t="s">
        <v>615</v>
      </c>
      <c r="D204" s="135" t="s">
        <v>114</v>
      </c>
      <c r="E204" s="135" t="s">
        <v>154</v>
      </c>
      <c r="F204" s="143" t="s">
        <v>291</v>
      </c>
      <c r="G204" s="143" t="s">
        <v>585</v>
      </c>
      <c r="H204" s="143" t="s">
        <v>620</v>
      </c>
      <c r="I204" s="136">
        <v>42</v>
      </c>
      <c r="J204" s="40" t="s">
        <v>58</v>
      </c>
      <c r="K204" s="41">
        <v>585</v>
      </c>
      <c r="L204" s="144">
        <v>0</v>
      </c>
      <c r="M204" s="144">
        <v>27</v>
      </c>
      <c r="N204" s="144">
        <f t="shared" si="68"/>
        <v>27</v>
      </c>
      <c r="O204" s="145">
        <f t="shared" si="72"/>
        <v>15795</v>
      </c>
      <c r="P204" s="146">
        <v>28</v>
      </c>
      <c r="Q204" s="146">
        <v>19</v>
      </c>
      <c r="R204" s="148">
        <v>0.4</v>
      </c>
      <c r="S204" s="148">
        <f t="shared" si="69"/>
        <v>212.8</v>
      </c>
      <c r="T204" s="149" t="s">
        <v>621</v>
      </c>
      <c r="U204" s="146">
        <v>0</v>
      </c>
      <c r="V204" s="145">
        <f t="shared" si="78"/>
        <v>0</v>
      </c>
      <c r="W204" s="139" t="s">
        <v>44</v>
      </c>
      <c r="X204" s="145">
        <f t="shared" si="70"/>
        <v>16007.8</v>
      </c>
      <c r="Y204" s="146">
        <f t="shared" si="73"/>
        <v>5400</v>
      </c>
      <c r="Z204" s="146">
        <v>1</v>
      </c>
      <c r="AA204" s="146">
        <v>165</v>
      </c>
      <c r="AB204" s="144">
        <f t="shared" si="74"/>
        <v>165</v>
      </c>
      <c r="AC204" s="150" t="s">
        <v>622</v>
      </c>
      <c r="AD204" s="151">
        <v>0</v>
      </c>
      <c r="AE204" s="151"/>
      <c r="AF204" s="145">
        <f t="shared" si="60"/>
        <v>5565</v>
      </c>
      <c r="AG204" s="145">
        <f t="shared" si="77"/>
        <v>21572.799999999999</v>
      </c>
      <c r="AH204" s="152"/>
      <c r="AI204" s="152"/>
      <c r="AJ204" s="52" t="str">
        <f t="shared" si="79"/>
        <v>643-PR</v>
      </c>
      <c r="AK204" s="131" t="s">
        <v>990</v>
      </c>
    </row>
    <row r="205" spans="1:37" s="32" customFormat="1" ht="30" customHeight="1" x14ac:dyDescent="0.2">
      <c r="A205" s="40" t="s">
        <v>614</v>
      </c>
      <c r="B205" s="40"/>
      <c r="C205" s="49" t="s">
        <v>615</v>
      </c>
      <c r="D205" s="135" t="s">
        <v>114</v>
      </c>
      <c r="E205" s="135" t="s">
        <v>158</v>
      </c>
      <c r="F205" s="188" t="s">
        <v>623</v>
      </c>
      <c r="G205" s="143" t="s">
        <v>624</v>
      </c>
      <c r="H205" s="143" t="s">
        <v>625</v>
      </c>
      <c r="I205" s="136">
        <v>56</v>
      </c>
      <c r="J205" s="40" t="s">
        <v>58</v>
      </c>
      <c r="K205" s="41">
        <v>585</v>
      </c>
      <c r="L205" s="144">
        <v>19</v>
      </c>
      <c r="M205" s="144">
        <v>0</v>
      </c>
      <c r="N205" s="144">
        <f t="shared" si="68"/>
        <v>19</v>
      </c>
      <c r="O205" s="145">
        <f t="shared" si="72"/>
        <v>11115</v>
      </c>
      <c r="P205" s="146">
        <v>36</v>
      </c>
      <c r="Q205" s="146">
        <v>22</v>
      </c>
      <c r="R205" s="148">
        <v>0.4</v>
      </c>
      <c r="S205" s="148">
        <f t="shared" si="69"/>
        <v>316.8</v>
      </c>
      <c r="T205" s="155" t="s">
        <v>626</v>
      </c>
      <c r="U205" s="145">
        <v>0</v>
      </c>
      <c r="V205" s="145">
        <v>0</v>
      </c>
      <c r="W205" s="139" t="s">
        <v>44</v>
      </c>
      <c r="X205" s="145">
        <f t="shared" si="70"/>
        <v>11431.8</v>
      </c>
      <c r="Y205" s="146">
        <f t="shared" si="73"/>
        <v>3800</v>
      </c>
      <c r="Z205" s="146">
        <v>1</v>
      </c>
      <c r="AA205" s="144">
        <v>225</v>
      </c>
      <c r="AB205" s="144">
        <f t="shared" si="74"/>
        <v>225</v>
      </c>
      <c r="AC205" s="150" t="s">
        <v>627</v>
      </c>
      <c r="AD205" s="145">
        <v>0</v>
      </c>
      <c r="AE205" s="145"/>
      <c r="AF205" s="145">
        <f t="shared" ref="AF205:AF268" si="80">Y205+AB205+AD205</f>
        <v>4025</v>
      </c>
      <c r="AG205" s="145">
        <f t="shared" si="77"/>
        <v>15456.8</v>
      </c>
      <c r="AH205" s="152"/>
      <c r="AI205" s="152"/>
      <c r="AJ205" s="35" t="str">
        <f t="shared" si="79"/>
        <v>643-PR</v>
      </c>
      <c r="AK205" s="36"/>
    </row>
    <row r="206" spans="1:37" s="32" customFormat="1" ht="30.75" customHeight="1" x14ac:dyDescent="0.2">
      <c r="A206" s="40" t="s">
        <v>614</v>
      </c>
      <c r="B206" s="40"/>
      <c r="C206" s="49" t="s">
        <v>615</v>
      </c>
      <c r="D206" s="135" t="s">
        <v>114</v>
      </c>
      <c r="E206" s="135" t="s">
        <v>158</v>
      </c>
      <c r="F206" s="188" t="s">
        <v>623</v>
      </c>
      <c r="G206" s="143" t="s">
        <v>624</v>
      </c>
      <c r="H206" s="143" t="s">
        <v>625</v>
      </c>
      <c r="I206" s="136">
        <v>56</v>
      </c>
      <c r="J206" s="40" t="s">
        <v>58</v>
      </c>
      <c r="K206" s="41">
        <v>585</v>
      </c>
      <c r="L206" s="144">
        <v>0</v>
      </c>
      <c r="M206" s="144">
        <v>25</v>
      </c>
      <c r="N206" s="144">
        <f t="shared" si="68"/>
        <v>25</v>
      </c>
      <c r="O206" s="145">
        <f t="shared" si="72"/>
        <v>14625</v>
      </c>
      <c r="P206" s="146">
        <v>36</v>
      </c>
      <c r="Q206" s="146">
        <v>22</v>
      </c>
      <c r="R206" s="148">
        <v>0.4</v>
      </c>
      <c r="S206" s="148">
        <f t="shared" si="69"/>
        <v>316.8</v>
      </c>
      <c r="T206" s="155" t="s">
        <v>628</v>
      </c>
      <c r="U206" s="145">
        <v>0</v>
      </c>
      <c r="V206" s="145">
        <v>0</v>
      </c>
      <c r="W206" s="139" t="s">
        <v>44</v>
      </c>
      <c r="X206" s="145">
        <f t="shared" si="70"/>
        <v>14941.8</v>
      </c>
      <c r="Y206" s="146">
        <f t="shared" si="73"/>
        <v>5000</v>
      </c>
      <c r="Z206" s="146">
        <v>1</v>
      </c>
      <c r="AA206" s="144">
        <v>225</v>
      </c>
      <c r="AB206" s="144">
        <f t="shared" si="74"/>
        <v>225</v>
      </c>
      <c r="AC206" s="150" t="s">
        <v>629</v>
      </c>
      <c r="AD206" s="145">
        <v>0</v>
      </c>
      <c r="AE206" s="145"/>
      <c r="AF206" s="145">
        <f t="shared" si="80"/>
        <v>5225</v>
      </c>
      <c r="AG206" s="145">
        <f t="shared" si="77"/>
        <v>20166.8</v>
      </c>
      <c r="AH206" s="152"/>
      <c r="AI206" s="152"/>
      <c r="AJ206" s="35" t="str">
        <f t="shared" si="79"/>
        <v>643-PR</v>
      </c>
      <c r="AK206" s="89" t="s">
        <v>995</v>
      </c>
    </row>
    <row r="207" spans="1:37" s="32" customFormat="1" ht="37.5" customHeight="1" x14ac:dyDescent="0.2">
      <c r="A207" s="40" t="s">
        <v>614</v>
      </c>
      <c r="B207" s="40"/>
      <c r="C207" s="49" t="s">
        <v>615</v>
      </c>
      <c r="D207" s="135" t="s">
        <v>114</v>
      </c>
      <c r="E207" s="135" t="s">
        <v>158</v>
      </c>
      <c r="F207" s="188" t="s">
        <v>623</v>
      </c>
      <c r="G207" s="143" t="s">
        <v>630</v>
      </c>
      <c r="H207" s="143" t="s">
        <v>631</v>
      </c>
      <c r="I207" s="136">
        <v>42</v>
      </c>
      <c r="J207" s="40" t="s">
        <v>58</v>
      </c>
      <c r="K207" s="41">
        <v>585</v>
      </c>
      <c r="L207" s="144">
        <v>0</v>
      </c>
      <c r="M207" s="144">
        <v>29</v>
      </c>
      <c r="N207" s="144">
        <f t="shared" ref="N207:N266" si="81">L207+M207</f>
        <v>29</v>
      </c>
      <c r="O207" s="145">
        <f t="shared" si="72"/>
        <v>16965</v>
      </c>
      <c r="P207" s="146">
        <v>28</v>
      </c>
      <c r="Q207" s="146">
        <v>22</v>
      </c>
      <c r="R207" s="148">
        <v>0.4</v>
      </c>
      <c r="S207" s="148">
        <f t="shared" si="69"/>
        <v>246.40000000000003</v>
      </c>
      <c r="T207" s="149" t="s">
        <v>632</v>
      </c>
      <c r="U207" s="146">
        <v>0</v>
      </c>
      <c r="V207" s="145">
        <f t="shared" ref="V207:V266" si="82">(N207*U207)</f>
        <v>0</v>
      </c>
      <c r="W207" s="139" t="s">
        <v>44</v>
      </c>
      <c r="X207" s="145">
        <f t="shared" si="70"/>
        <v>17211.400000000001</v>
      </c>
      <c r="Y207" s="146">
        <f t="shared" si="73"/>
        <v>5800</v>
      </c>
      <c r="Z207" s="146">
        <v>1</v>
      </c>
      <c r="AA207" s="146">
        <v>225</v>
      </c>
      <c r="AB207" s="144">
        <f t="shared" si="74"/>
        <v>225</v>
      </c>
      <c r="AC207" s="150" t="s">
        <v>633</v>
      </c>
      <c r="AD207" s="151">
        <v>0</v>
      </c>
      <c r="AE207" s="151"/>
      <c r="AF207" s="145">
        <f t="shared" si="80"/>
        <v>6025</v>
      </c>
      <c r="AG207" s="145">
        <f t="shared" si="77"/>
        <v>23236.400000000001</v>
      </c>
      <c r="AH207" s="152"/>
      <c r="AI207" s="152"/>
      <c r="AJ207" s="35" t="str">
        <f t="shared" si="79"/>
        <v>643-PR</v>
      </c>
      <c r="AK207" s="89" t="s">
        <v>996</v>
      </c>
    </row>
    <row r="208" spans="1:37" s="32" customFormat="1" ht="45.75" customHeight="1" x14ac:dyDescent="0.2">
      <c r="A208" s="40" t="s">
        <v>614</v>
      </c>
      <c r="B208" s="40"/>
      <c r="C208" s="49" t="s">
        <v>615</v>
      </c>
      <c r="D208" s="135" t="s">
        <v>114</v>
      </c>
      <c r="E208" s="135" t="s">
        <v>158</v>
      </c>
      <c r="F208" s="143" t="s">
        <v>307</v>
      </c>
      <c r="G208" s="143" t="s">
        <v>634</v>
      </c>
      <c r="H208" s="143" t="s">
        <v>635</v>
      </c>
      <c r="I208" s="136">
        <v>42</v>
      </c>
      <c r="J208" s="40" t="s">
        <v>58</v>
      </c>
      <c r="K208" s="41">
        <v>585</v>
      </c>
      <c r="L208" s="144">
        <v>24</v>
      </c>
      <c r="M208" s="144">
        <v>0</v>
      </c>
      <c r="N208" s="144">
        <f t="shared" si="81"/>
        <v>24</v>
      </c>
      <c r="O208" s="145">
        <f t="shared" si="72"/>
        <v>14040</v>
      </c>
      <c r="P208" s="146">
        <v>28</v>
      </c>
      <c r="Q208" s="146">
        <v>12</v>
      </c>
      <c r="R208" s="148">
        <v>0.4</v>
      </c>
      <c r="S208" s="148">
        <f t="shared" si="69"/>
        <v>134.40000000000003</v>
      </c>
      <c r="T208" s="149" t="s">
        <v>636</v>
      </c>
      <c r="U208" s="146">
        <v>0</v>
      </c>
      <c r="V208" s="145">
        <f t="shared" si="82"/>
        <v>0</v>
      </c>
      <c r="W208" s="139" t="s">
        <v>44</v>
      </c>
      <c r="X208" s="145">
        <f t="shared" si="70"/>
        <v>14174.4</v>
      </c>
      <c r="Y208" s="146">
        <f t="shared" si="73"/>
        <v>4800</v>
      </c>
      <c r="Z208" s="146">
        <v>1</v>
      </c>
      <c r="AA208" s="146">
        <v>205</v>
      </c>
      <c r="AB208" s="144">
        <f t="shared" si="74"/>
        <v>205</v>
      </c>
      <c r="AC208" s="150" t="s">
        <v>637</v>
      </c>
      <c r="AD208" s="151">
        <v>0</v>
      </c>
      <c r="AE208" s="151"/>
      <c r="AF208" s="145">
        <f t="shared" si="80"/>
        <v>5005</v>
      </c>
      <c r="AG208" s="145">
        <f t="shared" si="77"/>
        <v>19179.400000000001</v>
      </c>
      <c r="AH208" s="152"/>
      <c r="AI208" s="152"/>
      <c r="AJ208" s="35" t="str">
        <f t="shared" si="79"/>
        <v>643-PR</v>
      </c>
      <c r="AK208" s="36"/>
    </row>
    <row r="209" spans="1:37" s="32" customFormat="1" ht="45.75" customHeight="1" x14ac:dyDescent="0.2">
      <c r="A209" s="40" t="s">
        <v>614</v>
      </c>
      <c r="B209" s="40"/>
      <c r="C209" s="49" t="s">
        <v>615</v>
      </c>
      <c r="D209" s="135" t="s">
        <v>114</v>
      </c>
      <c r="E209" s="135" t="s">
        <v>158</v>
      </c>
      <c r="F209" s="143" t="s">
        <v>307</v>
      </c>
      <c r="G209" s="143" t="s">
        <v>634</v>
      </c>
      <c r="H209" s="143" t="s">
        <v>635</v>
      </c>
      <c r="I209" s="136">
        <v>42</v>
      </c>
      <c r="J209" s="40" t="s">
        <v>58</v>
      </c>
      <c r="K209" s="41">
        <v>585</v>
      </c>
      <c r="L209" s="144">
        <v>0</v>
      </c>
      <c r="M209" s="144">
        <v>22</v>
      </c>
      <c r="N209" s="144">
        <f t="shared" si="81"/>
        <v>22</v>
      </c>
      <c r="O209" s="145">
        <f t="shared" si="72"/>
        <v>12870</v>
      </c>
      <c r="P209" s="146">
        <v>28</v>
      </c>
      <c r="Q209" s="146">
        <v>12</v>
      </c>
      <c r="R209" s="148">
        <v>0.4</v>
      </c>
      <c r="S209" s="148">
        <f t="shared" si="69"/>
        <v>134.40000000000003</v>
      </c>
      <c r="T209" s="149" t="s">
        <v>636</v>
      </c>
      <c r="U209" s="146">
        <v>0</v>
      </c>
      <c r="V209" s="145">
        <f t="shared" si="82"/>
        <v>0</v>
      </c>
      <c r="W209" s="139" t="s">
        <v>44</v>
      </c>
      <c r="X209" s="145">
        <f t="shared" si="70"/>
        <v>13004.4</v>
      </c>
      <c r="Y209" s="146">
        <f t="shared" si="73"/>
        <v>4400</v>
      </c>
      <c r="Z209" s="146">
        <v>1</v>
      </c>
      <c r="AA209" s="146">
        <v>205</v>
      </c>
      <c r="AB209" s="144">
        <f t="shared" si="74"/>
        <v>205</v>
      </c>
      <c r="AC209" s="150" t="s">
        <v>44</v>
      </c>
      <c r="AD209" s="151">
        <v>0</v>
      </c>
      <c r="AE209" s="151"/>
      <c r="AF209" s="145">
        <f t="shared" si="80"/>
        <v>4605</v>
      </c>
      <c r="AG209" s="145">
        <f t="shared" si="77"/>
        <v>17609.400000000001</v>
      </c>
      <c r="AH209" s="152"/>
      <c r="AI209" s="152"/>
      <c r="AJ209" s="35" t="str">
        <f t="shared" si="79"/>
        <v>643-PR</v>
      </c>
      <c r="AK209" s="36"/>
    </row>
    <row r="210" spans="1:37" s="32" customFormat="1" ht="40.5" customHeight="1" x14ac:dyDescent="0.2">
      <c r="A210" s="40" t="s">
        <v>614</v>
      </c>
      <c r="B210" s="40"/>
      <c r="C210" s="49" t="s">
        <v>615</v>
      </c>
      <c r="D210" s="135" t="s">
        <v>114</v>
      </c>
      <c r="E210" s="135" t="s">
        <v>158</v>
      </c>
      <c r="F210" s="143" t="s">
        <v>314</v>
      </c>
      <c r="G210" s="143" t="s">
        <v>638</v>
      </c>
      <c r="H210" s="143" t="s">
        <v>617</v>
      </c>
      <c r="I210" s="136">
        <v>42</v>
      </c>
      <c r="J210" s="40" t="s">
        <v>58</v>
      </c>
      <c r="K210" s="41">
        <v>585</v>
      </c>
      <c r="L210" s="144">
        <v>22</v>
      </c>
      <c r="M210" s="144">
        <v>0</v>
      </c>
      <c r="N210" s="144">
        <f t="shared" si="81"/>
        <v>22</v>
      </c>
      <c r="O210" s="145">
        <f t="shared" si="72"/>
        <v>12870</v>
      </c>
      <c r="P210" s="146">
        <v>28</v>
      </c>
      <c r="Q210" s="146">
        <v>12</v>
      </c>
      <c r="R210" s="148">
        <v>0.4</v>
      </c>
      <c r="S210" s="148">
        <f t="shared" si="69"/>
        <v>134.40000000000003</v>
      </c>
      <c r="T210" s="149" t="s">
        <v>639</v>
      </c>
      <c r="U210" s="146">
        <v>0</v>
      </c>
      <c r="V210" s="145">
        <f t="shared" si="82"/>
        <v>0</v>
      </c>
      <c r="W210" s="139" t="s">
        <v>44</v>
      </c>
      <c r="X210" s="145">
        <f t="shared" si="70"/>
        <v>13004.4</v>
      </c>
      <c r="Y210" s="146">
        <f t="shared" si="73"/>
        <v>4400</v>
      </c>
      <c r="Z210" s="146">
        <v>1</v>
      </c>
      <c r="AA210" s="146">
        <v>154</v>
      </c>
      <c r="AB210" s="144">
        <f t="shared" si="74"/>
        <v>154</v>
      </c>
      <c r="AC210" s="150" t="s">
        <v>640</v>
      </c>
      <c r="AD210" s="151">
        <v>0</v>
      </c>
      <c r="AE210" s="151"/>
      <c r="AF210" s="145">
        <f t="shared" si="80"/>
        <v>4554</v>
      </c>
      <c r="AG210" s="145">
        <f t="shared" si="77"/>
        <v>17558.400000000001</v>
      </c>
      <c r="AH210" s="152"/>
      <c r="AI210" s="152"/>
      <c r="AJ210" s="35" t="str">
        <f t="shared" si="79"/>
        <v>643-PR</v>
      </c>
      <c r="AK210" s="36"/>
    </row>
    <row r="211" spans="1:37" s="32" customFormat="1" ht="38.25" customHeight="1" x14ac:dyDescent="0.2">
      <c r="A211" s="40" t="s">
        <v>614</v>
      </c>
      <c r="B211" s="40"/>
      <c r="C211" s="49" t="s">
        <v>615</v>
      </c>
      <c r="D211" s="135" t="s">
        <v>114</v>
      </c>
      <c r="E211" s="135" t="s">
        <v>158</v>
      </c>
      <c r="F211" s="143" t="s">
        <v>314</v>
      </c>
      <c r="G211" s="143" t="s">
        <v>638</v>
      </c>
      <c r="H211" s="143" t="s">
        <v>617</v>
      </c>
      <c r="I211" s="136">
        <v>42</v>
      </c>
      <c r="J211" s="40" t="s">
        <v>58</v>
      </c>
      <c r="K211" s="41">
        <v>585</v>
      </c>
      <c r="L211" s="144">
        <v>0</v>
      </c>
      <c r="M211" s="144">
        <v>22</v>
      </c>
      <c r="N211" s="144">
        <f t="shared" si="81"/>
        <v>22</v>
      </c>
      <c r="O211" s="145">
        <f t="shared" si="72"/>
        <v>12870</v>
      </c>
      <c r="P211" s="146">
        <v>28</v>
      </c>
      <c r="Q211" s="146">
        <v>12</v>
      </c>
      <c r="R211" s="148">
        <v>0.4</v>
      </c>
      <c r="S211" s="148">
        <f t="shared" si="69"/>
        <v>134.40000000000003</v>
      </c>
      <c r="T211" s="149" t="s">
        <v>641</v>
      </c>
      <c r="U211" s="146">
        <v>0</v>
      </c>
      <c r="V211" s="145">
        <f t="shared" si="82"/>
        <v>0</v>
      </c>
      <c r="W211" s="139" t="s">
        <v>44</v>
      </c>
      <c r="X211" s="145">
        <f t="shared" si="70"/>
        <v>13004.4</v>
      </c>
      <c r="Y211" s="146">
        <f t="shared" si="73"/>
        <v>4400</v>
      </c>
      <c r="Z211" s="146">
        <v>1</v>
      </c>
      <c r="AA211" s="146">
        <v>154</v>
      </c>
      <c r="AB211" s="144">
        <f t="shared" si="74"/>
        <v>154</v>
      </c>
      <c r="AC211" s="150" t="s">
        <v>640</v>
      </c>
      <c r="AD211" s="151">
        <v>0</v>
      </c>
      <c r="AE211" s="151"/>
      <c r="AF211" s="145">
        <f t="shared" si="80"/>
        <v>4554</v>
      </c>
      <c r="AG211" s="145">
        <f t="shared" si="77"/>
        <v>17558.400000000001</v>
      </c>
      <c r="AH211" s="152"/>
      <c r="AI211" s="152"/>
      <c r="AJ211" s="35" t="str">
        <f t="shared" si="79"/>
        <v>643-PR</v>
      </c>
      <c r="AK211" s="36"/>
    </row>
    <row r="212" spans="1:37" s="32" customFormat="1" ht="31.5" customHeight="1" x14ac:dyDescent="0.2">
      <c r="A212" s="40" t="s">
        <v>614</v>
      </c>
      <c r="B212" s="40"/>
      <c r="C212" s="49" t="s">
        <v>615</v>
      </c>
      <c r="D212" s="135" t="s">
        <v>114</v>
      </c>
      <c r="E212" s="135" t="s">
        <v>158</v>
      </c>
      <c r="F212" s="188" t="s">
        <v>456</v>
      </c>
      <c r="G212" s="143" t="s">
        <v>585</v>
      </c>
      <c r="H212" s="143" t="s">
        <v>642</v>
      </c>
      <c r="I212" s="136">
        <v>42</v>
      </c>
      <c r="J212" s="40" t="s">
        <v>58</v>
      </c>
      <c r="K212" s="41">
        <v>585</v>
      </c>
      <c r="L212" s="144">
        <v>24</v>
      </c>
      <c r="M212" s="144">
        <v>0</v>
      </c>
      <c r="N212" s="144">
        <f t="shared" si="81"/>
        <v>24</v>
      </c>
      <c r="O212" s="145">
        <f t="shared" si="72"/>
        <v>14040</v>
      </c>
      <c r="P212" s="146">
        <v>28</v>
      </c>
      <c r="Q212" s="146">
        <v>41</v>
      </c>
      <c r="R212" s="148">
        <v>0.4</v>
      </c>
      <c r="S212" s="148">
        <f t="shared" si="69"/>
        <v>459.20000000000005</v>
      </c>
      <c r="T212" s="149" t="s">
        <v>643</v>
      </c>
      <c r="U212" s="146">
        <v>0</v>
      </c>
      <c r="V212" s="145">
        <f t="shared" si="82"/>
        <v>0</v>
      </c>
      <c r="W212" s="139" t="s">
        <v>44</v>
      </c>
      <c r="X212" s="145">
        <f t="shared" si="70"/>
        <v>14499.2</v>
      </c>
      <c r="Y212" s="146">
        <f t="shared" si="73"/>
        <v>4800</v>
      </c>
      <c r="Z212" s="146">
        <v>1</v>
      </c>
      <c r="AA212" s="146">
        <v>275</v>
      </c>
      <c r="AB212" s="144">
        <f t="shared" si="74"/>
        <v>275</v>
      </c>
      <c r="AC212" s="150" t="s">
        <v>644</v>
      </c>
      <c r="AD212" s="151">
        <v>0</v>
      </c>
      <c r="AE212" s="151"/>
      <c r="AF212" s="145">
        <f t="shared" si="80"/>
        <v>5075</v>
      </c>
      <c r="AG212" s="145">
        <f t="shared" si="77"/>
        <v>19574.2</v>
      </c>
      <c r="AH212" s="152"/>
      <c r="AI212" s="152"/>
      <c r="AJ212" s="35" t="str">
        <f t="shared" si="79"/>
        <v>643-PR</v>
      </c>
      <c r="AK212" s="36"/>
    </row>
    <row r="213" spans="1:37" s="32" customFormat="1" ht="28.5" customHeight="1" x14ac:dyDescent="0.2">
      <c r="A213" s="40" t="s">
        <v>614</v>
      </c>
      <c r="B213" s="40"/>
      <c r="C213" s="49" t="s">
        <v>615</v>
      </c>
      <c r="D213" s="135" t="s">
        <v>114</v>
      </c>
      <c r="E213" s="135" t="s">
        <v>63</v>
      </c>
      <c r="F213" s="143" t="s">
        <v>559</v>
      </c>
      <c r="G213" s="143" t="s">
        <v>630</v>
      </c>
      <c r="H213" s="143" t="s">
        <v>620</v>
      </c>
      <c r="I213" s="136">
        <v>42</v>
      </c>
      <c r="J213" s="40" t="s">
        <v>58</v>
      </c>
      <c r="K213" s="41">
        <v>585</v>
      </c>
      <c r="L213" s="144">
        <v>0</v>
      </c>
      <c r="M213" s="144">
        <v>24</v>
      </c>
      <c r="N213" s="144">
        <f t="shared" si="81"/>
        <v>24</v>
      </c>
      <c r="O213" s="145">
        <f t="shared" si="72"/>
        <v>14040</v>
      </c>
      <c r="P213" s="146">
        <v>28</v>
      </c>
      <c r="Q213" s="146">
        <v>30</v>
      </c>
      <c r="R213" s="148">
        <v>0.4</v>
      </c>
      <c r="S213" s="148">
        <f t="shared" si="69"/>
        <v>336</v>
      </c>
      <c r="T213" s="149" t="s">
        <v>645</v>
      </c>
      <c r="U213" s="146">
        <v>0</v>
      </c>
      <c r="V213" s="145">
        <f t="shared" si="82"/>
        <v>0</v>
      </c>
      <c r="W213" s="139" t="s">
        <v>44</v>
      </c>
      <c r="X213" s="145">
        <f t="shared" si="70"/>
        <v>14376</v>
      </c>
      <c r="Y213" s="146">
        <f t="shared" si="73"/>
        <v>4800</v>
      </c>
      <c r="Z213" s="146">
        <v>1</v>
      </c>
      <c r="AA213" s="146">
        <v>310</v>
      </c>
      <c r="AB213" s="144">
        <f t="shared" si="74"/>
        <v>310</v>
      </c>
      <c r="AC213" s="150" t="s">
        <v>646</v>
      </c>
      <c r="AD213" s="151">
        <v>0</v>
      </c>
      <c r="AE213" s="151"/>
      <c r="AF213" s="145">
        <f t="shared" si="80"/>
        <v>5110</v>
      </c>
      <c r="AG213" s="145">
        <f t="shared" si="77"/>
        <v>19486</v>
      </c>
      <c r="AH213" s="152"/>
      <c r="AI213" s="152"/>
      <c r="AJ213" s="35" t="str">
        <f t="shared" si="79"/>
        <v>643-PR</v>
      </c>
      <c r="AK213" s="36"/>
    </row>
    <row r="214" spans="1:37" s="32" customFormat="1" ht="42.75" customHeight="1" x14ac:dyDescent="0.2">
      <c r="A214" s="40" t="s">
        <v>614</v>
      </c>
      <c r="B214" s="40"/>
      <c r="C214" s="49" t="s">
        <v>615</v>
      </c>
      <c r="D214" s="135" t="s">
        <v>114</v>
      </c>
      <c r="E214" s="135" t="s">
        <v>63</v>
      </c>
      <c r="F214" s="143" t="s">
        <v>251</v>
      </c>
      <c r="G214" s="143" t="s">
        <v>647</v>
      </c>
      <c r="H214" s="143" t="s">
        <v>948</v>
      </c>
      <c r="I214" s="136">
        <v>42</v>
      </c>
      <c r="J214" s="40" t="s">
        <v>58</v>
      </c>
      <c r="K214" s="41">
        <v>585</v>
      </c>
      <c r="L214" s="144">
        <v>16</v>
      </c>
      <c r="M214" s="144">
        <v>0</v>
      </c>
      <c r="N214" s="144">
        <f t="shared" si="81"/>
        <v>16</v>
      </c>
      <c r="O214" s="145">
        <f t="shared" si="72"/>
        <v>9360</v>
      </c>
      <c r="P214" s="146">
        <v>28</v>
      </c>
      <c r="Q214" s="146">
        <v>46</v>
      </c>
      <c r="R214" s="148">
        <v>0.4</v>
      </c>
      <c r="S214" s="148">
        <f t="shared" si="69"/>
        <v>515.20000000000005</v>
      </c>
      <c r="T214" s="149" t="s">
        <v>648</v>
      </c>
      <c r="U214" s="146">
        <v>0</v>
      </c>
      <c r="V214" s="145">
        <f t="shared" si="82"/>
        <v>0</v>
      </c>
      <c r="W214" s="139" t="s">
        <v>44</v>
      </c>
      <c r="X214" s="145">
        <f t="shared" si="70"/>
        <v>9875.2000000000007</v>
      </c>
      <c r="Y214" s="146">
        <f t="shared" si="73"/>
        <v>3200</v>
      </c>
      <c r="Z214" s="146">
        <v>1</v>
      </c>
      <c r="AA214" s="146">
        <v>385</v>
      </c>
      <c r="AB214" s="144">
        <f t="shared" si="74"/>
        <v>385</v>
      </c>
      <c r="AC214" s="150" t="s">
        <v>649</v>
      </c>
      <c r="AD214" s="151">
        <v>0</v>
      </c>
      <c r="AE214" s="151"/>
      <c r="AF214" s="145">
        <f t="shared" si="80"/>
        <v>3585</v>
      </c>
      <c r="AG214" s="145">
        <f t="shared" si="77"/>
        <v>13460.2</v>
      </c>
      <c r="AH214" s="152"/>
      <c r="AI214" s="152"/>
      <c r="AJ214" s="35" t="str">
        <f t="shared" si="79"/>
        <v>643-PR</v>
      </c>
      <c r="AK214" s="36"/>
    </row>
    <row r="215" spans="1:37" s="32" customFormat="1" ht="33" customHeight="1" x14ac:dyDescent="0.2">
      <c r="A215" s="40" t="s">
        <v>650</v>
      </c>
      <c r="B215" s="40"/>
      <c r="C215" s="49" t="s">
        <v>651</v>
      </c>
      <c r="D215" s="135" t="s">
        <v>114</v>
      </c>
      <c r="E215" s="135" t="s">
        <v>158</v>
      </c>
      <c r="F215" s="188" t="s">
        <v>456</v>
      </c>
      <c r="G215" s="143" t="s">
        <v>624</v>
      </c>
      <c r="H215" s="143" t="s">
        <v>625</v>
      </c>
      <c r="I215" s="136">
        <v>56</v>
      </c>
      <c r="J215" s="40" t="s">
        <v>58</v>
      </c>
      <c r="K215" s="41">
        <v>585</v>
      </c>
      <c r="L215" s="144">
        <v>0</v>
      </c>
      <c r="M215" s="144">
        <v>18</v>
      </c>
      <c r="N215" s="144">
        <f t="shared" si="81"/>
        <v>18</v>
      </c>
      <c r="O215" s="145">
        <f t="shared" si="72"/>
        <v>10530</v>
      </c>
      <c r="P215" s="146">
        <v>36</v>
      </c>
      <c r="Q215" s="146">
        <v>41</v>
      </c>
      <c r="R215" s="148">
        <v>0.4</v>
      </c>
      <c r="S215" s="148">
        <f t="shared" si="69"/>
        <v>590.40000000000009</v>
      </c>
      <c r="T215" s="155" t="s">
        <v>652</v>
      </c>
      <c r="U215" s="146">
        <v>0</v>
      </c>
      <c r="V215" s="145">
        <f t="shared" si="82"/>
        <v>0</v>
      </c>
      <c r="W215" s="139" t="s">
        <v>44</v>
      </c>
      <c r="X215" s="145">
        <f t="shared" si="70"/>
        <v>11120.4</v>
      </c>
      <c r="Y215" s="146">
        <f t="shared" si="73"/>
        <v>3600</v>
      </c>
      <c r="Z215" s="146">
        <v>0</v>
      </c>
      <c r="AA215" s="146">
        <v>0</v>
      </c>
      <c r="AB215" s="144">
        <f t="shared" si="74"/>
        <v>0</v>
      </c>
      <c r="AC215" s="150" t="s">
        <v>580</v>
      </c>
      <c r="AD215" s="151">
        <v>0</v>
      </c>
      <c r="AE215" s="151" t="s">
        <v>455</v>
      </c>
      <c r="AF215" s="145">
        <f t="shared" si="80"/>
        <v>3600</v>
      </c>
      <c r="AG215" s="145">
        <f t="shared" si="77"/>
        <v>14720.4</v>
      </c>
      <c r="AH215" s="152">
        <f>SUM(N215)</f>
        <v>18</v>
      </c>
      <c r="AI215" s="152">
        <f>SUM(AG215)</f>
        <v>14720.4</v>
      </c>
      <c r="AJ215" s="35" t="str">
        <f t="shared" si="79"/>
        <v>643-SH</v>
      </c>
      <c r="AK215" s="36"/>
    </row>
    <row r="216" spans="1:37" s="32" customFormat="1" ht="42.75" customHeight="1" x14ac:dyDescent="0.2">
      <c r="A216" s="40" t="s">
        <v>653</v>
      </c>
      <c r="B216" s="40"/>
      <c r="C216" s="49" t="s">
        <v>654</v>
      </c>
      <c r="D216" s="135" t="s">
        <v>114</v>
      </c>
      <c r="E216" s="135" t="s">
        <v>158</v>
      </c>
      <c r="F216" s="143" t="s">
        <v>655</v>
      </c>
      <c r="G216" s="143" t="s">
        <v>141</v>
      </c>
      <c r="H216" s="143" t="s">
        <v>142</v>
      </c>
      <c r="I216" s="136">
        <v>42</v>
      </c>
      <c r="J216" s="40" t="s">
        <v>262</v>
      </c>
      <c r="K216" s="41">
        <v>585</v>
      </c>
      <c r="L216" s="144">
        <v>0</v>
      </c>
      <c r="M216" s="144">
        <v>15</v>
      </c>
      <c r="N216" s="144">
        <f t="shared" si="81"/>
        <v>15</v>
      </c>
      <c r="O216" s="145">
        <f t="shared" si="72"/>
        <v>8775</v>
      </c>
      <c r="P216" s="146">
        <v>18</v>
      </c>
      <c r="Q216" s="146">
        <v>15</v>
      </c>
      <c r="R216" s="148">
        <v>0.4</v>
      </c>
      <c r="S216" s="148">
        <f t="shared" si="69"/>
        <v>108</v>
      </c>
      <c r="T216" s="155" t="s">
        <v>656</v>
      </c>
      <c r="U216" s="146">
        <v>0</v>
      </c>
      <c r="V216" s="145">
        <f t="shared" si="82"/>
        <v>0</v>
      </c>
      <c r="W216" s="139" t="s">
        <v>44</v>
      </c>
      <c r="X216" s="145">
        <f t="shared" si="70"/>
        <v>8883</v>
      </c>
      <c r="Y216" s="146">
        <f t="shared" si="73"/>
        <v>3000</v>
      </c>
      <c r="Z216" s="146">
        <v>1</v>
      </c>
      <c r="AA216" s="146">
        <v>175</v>
      </c>
      <c r="AB216" s="144">
        <f t="shared" si="74"/>
        <v>175</v>
      </c>
      <c r="AC216" s="150" t="s">
        <v>657</v>
      </c>
      <c r="AD216" s="151">
        <v>0</v>
      </c>
      <c r="AE216" s="151"/>
      <c r="AF216" s="145">
        <f t="shared" si="80"/>
        <v>3175</v>
      </c>
      <c r="AG216" s="145">
        <f t="shared" si="77"/>
        <v>12058</v>
      </c>
      <c r="AH216" s="152">
        <f>SUM(N216:N225)</f>
        <v>147</v>
      </c>
      <c r="AI216" s="152">
        <f>SUM(AG216:AG225)</f>
        <v>172890</v>
      </c>
      <c r="AJ216" s="35" t="str">
        <f t="shared" si="79"/>
        <v>644-PR</v>
      </c>
      <c r="AK216" s="36"/>
    </row>
    <row r="217" spans="1:37" s="32" customFormat="1" ht="43.5" customHeight="1" x14ac:dyDescent="0.2">
      <c r="A217" s="40" t="s">
        <v>653</v>
      </c>
      <c r="B217" s="40"/>
      <c r="C217" s="49" t="s">
        <v>654</v>
      </c>
      <c r="D217" s="135" t="s">
        <v>114</v>
      </c>
      <c r="E217" s="135" t="s">
        <v>158</v>
      </c>
      <c r="F217" s="143" t="s">
        <v>655</v>
      </c>
      <c r="G217" s="143" t="s">
        <v>658</v>
      </c>
      <c r="H217" s="143" t="s">
        <v>659</v>
      </c>
      <c r="I217" s="136">
        <v>56</v>
      </c>
      <c r="J217" s="40" t="s">
        <v>262</v>
      </c>
      <c r="K217" s="41">
        <v>585</v>
      </c>
      <c r="L217" s="144">
        <v>0</v>
      </c>
      <c r="M217" s="144">
        <v>15</v>
      </c>
      <c r="N217" s="144">
        <f t="shared" si="81"/>
        <v>15</v>
      </c>
      <c r="O217" s="145">
        <f t="shared" si="72"/>
        <v>8775</v>
      </c>
      <c r="P217" s="146">
        <v>24</v>
      </c>
      <c r="Q217" s="146">
        <v>15</v>
      </c>
      <c r="R217" s="148">
        <v>0.4</v>
      </c>
      <c r="S217" s="148">
        <f t="shared" si="69"/>
        <v>144</v>
      </c>
      <c r="T217" s="155" t="s">
        <v>660</v>
      </c>
      <c r="U217" s="146">
        <v>150</v>
      </c>
      <c r="V217" s="145">
        <f t="shared" si="82"/>
        <v>2250</v>
      </c>
      <c r="W217" s="139" t="s">
        <v>661</v>
      </c>
      <c r="X217" s="145">
        <f t="shared" si="70"/>
        <v>11169</v>
      </c>
      <c r="Y217" s="146">
        <f t="shared" si="73"/>
        <v>3000</v>
      </c>
      <c r="Z217" s="146">
        <v>1</v>
      </c>
      <c r="AA217" s="146">
        <v>175</v>
      </c>
      <c r="AB217" s="144">
        <f t="shared" si="74"/>
        <v>175</v>
      </c>
      <c r="AC217" s="150" t="s">
        <v>662</v>
      </c>
      <c r="AD217" s="151">
        <v>0</v>
      </c>
      <c r="AE217" s="151"/>
      <c r="AF217" s="145">
        <f t="shared" si="80"/>
        <v>3175</v>
      </c>
      <c r="AG217" s="145">
        <f t="shared" si="77"/>
        <v>14344</v>
      </c>
      <c r="AH217" s="152"/>
      <c r="AI217" s="152"/>
      <c r="AJ217" s="35" t="str">
        <f t="shared" si="79"/>
        <v>644-PR</v>
      </c>
      <c r="AK217" s="36"/>
    </row>
    <row r="218" spans="1:37" s="32" customFormat="1" ht="39" customHeight="1" x14ac:dyDescent="0.2">
      <c r="A218" s="40" t="s">
        <v>653</v>
      </c>
      <c r="B218" s="40"/>
      <c r="C218" s="49" t="s">
        <v>654</v>
      </c>
      <c r="D218" s="135" t="s">
        <v>114</v>
      </c>
      <c r="E218" s="135" t="s">
        <v>158</v>
      </c>
      <c r="F218" s="143" t="s">
        <v>655</v>
      </c>
      <c r="G218" s="143" t="s">
        <v>118</v>
      </c>
      <c r="H218" s="143" t="s">
        <v>119</v>
      </c>
      <c r="I218" s="136">
        <v>42</v>
      </c>
      <c r="J218" s="40" t="s">
        <v>262</v>
      </c>
      <c r="K218" s="41">
        <v>585</v>
      </c>
      <c r="L218" s="144">
        <v>15</v>
      </c>
      <c r="M218" s="144">
        <v>0</v>
      </c>
      <c r="N218" s="144">
        <f t="shared" si="81"/>
        <v>15</v>
      </c>
      <c r="O218" s="145">
        <f t="shared" si="72"/>
        <v>8775</v>
      </c>
      <c r="P218" s="146">
        <v>18</v>
      </c>
      <c r="Q218" s="146">
        <v>15</v>
      </c>
      <c r="R218" s="148">
        <v>0.4</v>
      </c>
      <c r="S218" s="148">
        <f t="shared" si="69"/>
        <v>108</v>
      </c>
      <c r="T218" s="155" t="s">
        <v>663</v>
      </c>
      <c r="U218" s="146">
        <v>0</v>
      </c>
      <c r="V218" s="145">
        <f t="shared" si="82"/>
        <v>0</v>
      </c>
      <c r="W218" s="139" t="s">
        <v>44</v>
      </c>
      <c r="X218" s="145">
        <f t="shared" si="70"/>
        <v>8883</v>
      </c>
      <c r="Y218" s="146">
        <f t="shared" si="73"/>
        <v>3000</v>
      </c>
      <c r="Z218" s="146">
        <v>1</v>
      </c>
      <c r="AA218" s="146">
        <v>175</v>
      </c>
      <c r="AB218" s="144">
        <f t="shared" si="74"/>
        <v>175</v>
      </c>
      <c r="AC218" s="150" t="s">
        <v>664</v>
      </c>
      <c r="AD218" s="151">
        <v>0</v>
      </c>
      <c r="AE218" s="151"/>
      <c r="AF218" s="145">
        <f t="shared" si="80"/>
        <v>3175</v>
      </c>
      <c r="AG218" s="145">
        <f t="shared" si="77"/>
        <v>12058</v>
      </c>
      <c r="AH218" s="152"/>
      <c r="AI218" s="152"/>
      <c r="AJ218" s="35" t="str">
        <f t="shared" si="79"/>
        <v>644-PR</v>
      </c>
      <c r="AK218" s="36"/>
    </row>
    <row r="219" spans="1:37" s="32" customFormat="1" ht="47" customHeight="1" x14ac:dyDescent="0.2">
      <c r="A219" s="40" t="s">
        <v>653</v>
      </c>
      <c r="B219" s="40"/>
      <c r="C219" s="49" t="s">
        <v>654</v>
      </c>
      <c r="D219" s="135" t="s">
        <v>114</v>
      </c>
      <c r="E219" s="135" t="s">
        <v>158</v>
      </c>
      <c r="F219" s="143" t="s">
        <v>665</v>
      </c>
      <c r="G219" s="143" t="s">
        <v>121</v>
      </c>
      <c r="H219" s="143" t="s">
        <v>666</v>
      </c>
      <c r="I219" s="136">
        <v>42</v>
      </c>
      <c r="J219" s="40" t="s">
        <v>262</v>
      </c>
      <c r="K219" s="41">
        <v>585</v>
      </c>
      <c r="L219" s="144">
        <v>0</v>
      </c>
      <c r="M219" s="144">
        <v>8</v>
      </c>
      <c r="N219" s="144">
        <f t="shared" si="81"/>
        <v>8</v>
      </c>
      <c r="O219" s="145">
        <f t="shared" si="72"/>
        <v>4680</v>
      </c>
      <c r="P219" s="146">
        <v>18</v>
      </c>
      <c r="Q219" s="146">
        <v>68</v>
      </c>
      <c r="R219" s="148">
        <v>0.4</v>
      </c>
      <c r="S219" s="148">
        <f t="shared" si="69"/>
        <v>489.6</v>
      </c>
      <c r="T219" s="155" t="s">
        <v>667</v>
      </c>
      <c r="U219" s="146">
        <v>0</v>
      </c>
      <c r="V219" s="145">
        <f t="shared" si="82"/>
        <v>0</v>
      </c>
      <c r="W219" s="139"/>
      <c r="X219" s="145">
        <f t="shared" si="70"/>
        <v>5169.6000000000004</v>
      </c>
      <c r="Y219" s="146">
        <f t="shared" si="73"/>
        <v>1600</v>
      </c>
      <c r="Z219" s="146">
        <v>1</v>
      </c>
      <c r="AA219" s="146">
        <v>225</v>
      </c>
      <c r="AB219" s="144">
        <f t="shared" si="74"/>
        <v>225</v>
      </c>
      <c r="AC219" s="150" t="s">
        <v>668</v>
      </c>
      <c r="AD219" s="151">
        <v>0</v>
      </c>
      <c r="AE219" s="151"/>
      <c r="AF219" s="145">
        <f t="shared" si="80"/>
        <v>1825</v>
      </c>
      <c r="AG219" s="145">
        <f t="shared" si="77"/>
        <v>6994.6</v>
      </c>
      <c r="AH219" s="152"/>
      <c r="AI219" s="152"/>
      <c r="AJ219" s="35" t="str">
        <f t="shared" si="79"/>
        <v>644-PR</v>
      </c>
      <c r="AK219" s="131" t="s">
        <v>993</v>
      </c>
    </row>
    <row r="220" spans="1:37" s="32" customFormat="1" ht="39.75" customHeight="1" x14ac:dyDescent="0.2">
      <c r="A220" s="40" t="s">
        <v>653</v>
      </c>
      <c r="B220" s="40"/>
      <c r="C220" s="49" t="s">
        <v>654</v>
      </c>
      <c r="D220" s="135" t="s">
        <v>114</v>
      </c>
      <c r="E220" s="135" t="s">
        <v>158</v>
      </c>
      <c r="F220" s="143" t="s">
        <v>655</v>
      </c>
      <c r="G220" s="143" t="s">
        <v>148</v>
      </c>
      <c r="H220" s="143" t="s">
        <v>617</v>
      </c>
      <c r="I220" s="136">
        <v>42</v>
      </c>
      <c r="J220" s="40" t="s">
        <v>262</v>
      </c>
      <c r="K220" s="41">
        <v>585</v>
      </c>
      <c r="L220" s="144">
        <v>9</v>
      </c>
      <c r="M220" s="144">
        <v>0</v>
      </c>
      <c r="N220" s="144">
        <f t="shared" si="81"/>
        <v>9</v>
      </c>
      <c r="O220" s="145">
        <f t="shared" si="72"/>
        <v>5265</v>
      </c>
      <c r="P220" s="146">
        <v>18</v>
      </c>
      <c r="Q220" s="146">
        <v>15</v>
      </c>
      <c r="R220" s="148">
        <v>0.4</v>
      </c>
      <c r="S220" s="148">
        <f t="shared" si="69"/>
        <v>108</v>
      </c>
      <c r="T220" s="155" t="s">
        <v>669</v>
      </c>
      <c r="U220" s="146">
        <v>0</v>
      </c>
      <c r="V220" s="145">
        <f t="shared" si="82"/>
        <v>0</v>
      </c>
      <c r="W220" s="139" t="s">
        <v>44</v>
      </c>
      <c r="X220" s="145">
        <f t="shared" si="70"/>
        <v>5373</v>
      </c>
      <c r="Y220" s="146">
        <f t="shared" si="73"/>
        <v>1800</v>
      </c>
      <c r="Z220" s="146">
        <v>1</v>
      </c>
      <c r="AA220" s="146">
        <v>175</v>
      </c>
      <c r="AB220" s="144">
        <f t="shared" si="74"/>
        <v>175</v>
      </c>
      <c r="AC220" s="150" t="s">
        <v>670</v>
      </c>
      <c r="AD220" s="151">
        <v>0</v>
      </c>
      <c r="AE220" s="151"/>
      <c r="AF220" s="145">
        <f t="shared" si="80"/>
        <v>1975</v>
      </c>
      <c r="AG220" s="145">
        <f t="shared" si="77"/>
        <v>7348</v>
      </c>
      <c r="AH220" s="242"/>
      <c r="AI220" s="243"/>
      <c r="AJ220" s="35" t="str">
        <f t="shared" si="79"/>
        <v>644-PR</v>
      </c>
      <c r="AK220" s="36"/>
    </row>
    <row r="221" spans="1:37" s="32" customFormat="1" ht="38.25" customHeight="1" x14ac:dyDescent="0.2">
      <c r="A221" s="40" t="s">
        <v>653</v>
      </c>
      <c r="B221" s="40"/>
      <c r="C221" s="49" t="s">
        <v>654</v>
      </c>
      <c r="D221" s="135" t="s">
        <v>114</v>
      </c>
      <c r="E221" s="135" t="s">
        <v>158</v>
      </c>
      <c r="F221" s="143" t="s">
        <v>665</v>
      </c>
      <c r="G221" s="143" t="s">
        <v>671</v>
      </c>
      <c r="H221" s="143" t="s">
        <v>672</v>
      </c>
      <c r="I221" s="136">
        <v>42</v>
      </c>
      <c r="J221" s="40" t="s">
        <v>262</v>
      </c>
      <c r="K221" s="41">
        <v>585</v>
      </c>
      <c r="L221" s="144">
        <v>14</v>
      </c>
      <c r="M221" s="144">
        <v>0</v>
      </c>
      <c r="N221" s="144">
        <f t="shared" si="81"/>
        <v>14</v>
      </c>
      <c r="O221" s="145">
        <f t="shared" si="72"/>
        <v>8190</v>
      </c>
      <c r="P221" s="145">
        <v>18</v>
      </c>
      <c r="Q221" s="145">
        <v>68</v>
      </c>
      <c r="R221" s="147">
        <v>0.4</v>
      </c>
      <c r="S221" s="147">
        <f t="shared" si="69"/>
        <v>489.6</v>
      </c>
      <c r="T221" s="155" t="s">
        <v>673</v>
      </c>
      <c r="U221" s="145">
        <v>110</v>
      </c>
      <c r="V221" s="145">
        <f t="shared" si="82"/>
        <v>1540</v>
      </c>
      <c r="W221" s="139" t="s">
        <v>674</v>
      </c>
      <c r="X221" s="145">
        <f t="shared" si="70"/>
        <v>10219.6</v>
      </c>
      <c r="Y221" s="145">
        <f t="shared" si="73"/>
        <v>2800</v>
      </c>
      <c r="Z221" s="145">
        <v>1</v>
      </c>
      <c r="AA221" s="145">
        <v>225</v>
      </c>
      <c r="AB221" s="144">
        <f t="shared" si="74"/>
        <v>225</v>
      </c>
      <c r="AC221" s="150" t="s">
        <v>675</v>
      </c>
      <c r="AD221" s="144">
        <v>0</v>
      </c>
      <c r="AE221" s="144"/>
      <c r="AF221" s="145">
        <f t="shared" si="80"/>
        <v>3025</v>
      </c>
      <c r="AG221" s="145">
        <f t="shared" si="77"/>
        <v>13244.6</v>
      </c>
      <c r="AH221" s="242"/>
      <c r="AI221" s="243"/>
      <c r="AJ221" s="35" t="str">
        <f t="shared" si="79"/>
        <v>644-PR</v>
      </c>
      <c r="AK221" s="36"/>
    </row>
    <row r="222" spans="1:37" s="32" customFormat="1" ht="39" customHeight="1" x14ac:dyDescent="0.2">
      <c r="A222" s="40" t="s">
        <v>653</v>
      </c>
      <c r="B222" s="40"/>
      <c r="C222" s="49" t="s">
        <v>654</v>
      </c>
      <c r="D222" s="135" t="s">
        <v>114</v>
      </c>
      <c r="E222" s="135" t="s">
        <v>158</v>
      </c>
      <c r="F222" s="143" t="s">
        <v>665</v>
      </c>
      <c r="G222" s="143" t="s">
        <v>658</v>
      </c>
      <c r="H222" s="143" t="s">
        <v>659</v>
      </c>
      <c r="I222" s="136">
        <v>56</v>
      </c>
      <c r="J222" s="40" t="s">
        <v>262</v>
      </c>
      <c r="K222" s="41">
        <v>585</v>
      </c>
      <c r="L222" s="144">
        <v>15</v>
      </c>
      <c r="M222" s="144">
        <v>0</v>
      </c>
      <c r="N222" s="144">
        <f t="shared" si="81"/>
        <v>15</v>
      </c>
      <c r="O222" s="145">
        <f t="shared" si="72"/>
        <v>8775</v>
      </c>
      <c r="P222" s="146">
        <v>24</v>
      </c>
      <c r="Q222" s="146">
        <v>68</v>
      </c>
      <c r="R222" s="148">
        <v>0.4</v>
      </c>
      <c r="S222" s="148">
        <f t="shared" si="69"/>
        <v>652.80000000000007</v>
      </c>
      <c r="T222" s="155" t="s">
        <v>676</v>
      </c>
      <c r="U222" s="146">
        <v>150</v>
      </c>
      <c r="V222" s="145">
        <f t="shared" si="82"/>
        <v>2250</v>
      </c>
      <c r="W222" s="139" t="s">
        <v>661</v>
      </c>
      <c r="X222" s="145">
        <f t="shared" si="70"/>
        <v>11677.8</v>
      </c>
      <c r="Y222" s="146">
        <f t="shared" si="73"/>
        <v>3000</v>
      </c>
      <c r="Z222" s="146">
        <v>1</v>
      </c>
      <c r="AA222" s="146">
        <v>225</v>
      </c>
      <c r="AB222" s="144">
        <f t="shared" si="74"/>
        <v>225</v>
      </c>
      <c r="AC222" s="150" t="s">
        <v>677</v>
      </c>
      <c r="AD222" s="151">
        <v>0</v>
      </c>
      <c r="AE222" s="151"/>
      <c r="AF222" s="145">
        <f t="shared" si="80"/>
        <v>3225</v>
      </c>
      <c r="AG222" s="145">
        <f t="shared" si="77"/>
        <v>14902.8</v>
      </c>
      <c r="AH222" s="152"/>
      <c r="AI222" s="152"/>
      <c r="AJ222" s="35" t="str">
        <f t="shared" si="79"/>
        <v>644-PR</v>
      </c>
      <c r="AK222" s="39" t="s">
        <v>678</v>
      </c>
    </row>
    <row r="223" spans="1:37" s="32" customFormat="1" ht="33.75" customHeight="1" x14ac:dyDescent="0.2">
      <c r="A223" s="40" t="s">
        <v>653</v>
      </c>
      <c r="B223" s="40"/>
      <c r="C223" s="49" t="s">
        <v>654</v>
      </c>
      <c r="D223" s="135" t="s">
        <v>114</v>
      </c>
      <c r="E223" s="135" t="s">
        <v>54</v>
      </c>
      <c r="F223" s="143" t="s">
        <v>340</v>
      </c>
      <c r="G223" s="244" t="s">
        <v>679</v>
      </c>
      <c r="H223" s="143" t="s">
        <v>680</v>
      </c>
      <c r="I223" s="150">
        <v>42</v>
      </c>
      <c r="J223" s="40" t="s">
        <v>43</v>
      </c>
      <c r="K223" s="41">
        <v>1200</v>
      </c>
      <c r="L223" s="144">
        <v>0</v>
      </c>
      <c r="M223" s="144">
        <v>18</v>
      </c>
      <c r="N223" s="144">
        <f t="shared" si="81"/>
        <v>18</v>
      </c>
      <c r="O223" s="145">
        <f t="shared" si="72"/>
        <v>21600</v>
      </c>
      <c r="P223" s="146">
        <v>0</v>
      </c>
      <c r="Q223" s="146">
        <v>0</v>
      </c>
      <c r="R223" s="148">
        <v>0</v>
      </c>
      <c r="S223" s="148">
        <f t="shared" si="69"/>
        <v>0</v>
      </c>
      <c r="T223" s="149" t="s">
        <v>44</v>
      </c>
      <c r="U223" s="146">
        <v>0</v>
      </c>
      <c r="V223" s="145">
        <f t="shared" si="82"/>
        <v>0</v>
      </c>
      <c r="W223" s="139" t="s">
        <v>681</v>
      </c>
      <c r="X223" s="145">
        <f t="shared" si="70"/>
        <v>21600</v>
      </c>
      <c r="Y223" s="146">
        <f t="shared" si="73"/>
        <v>3600</v>
      </c>
      <c r="Z223" s="146">
        <v>14</v>
      </c>
      <c r="AA223" s="146">
        <v>920</v>
      </c>
      <c r="AB223" s="144">
        <f t="shared" si="74"/>
        <v>12880</v>
      </c>
      <c r="AC223" s="216" t="s">
        <v>682</v>
      </c>
      <c r="AD223" s="151">
        <v>0</v>
      </c>
      <c r="AE223" s="151"/>
      <c r="AF223" s="145">
        <f t="shared" si="80"/>
        <v>16480</v>
      </c>
      <c r="AG223" s="145">
        <f t="shared" si="77"/>
        <v>38080</v>
      </c>
      <c r="AH223" s="152"/>
      <c r="AI223" s="152"/>
      <c r="AJ223" s="35" t="str">
        <f t="shared" si="79"/>
        <v>644-PR</v>
      </c>
      <c r="AK223" s="36"/>
    </row>
    <row r="224" spans="1:37" s="32" customFormat="1" ht="35.25" customHeight="1" x14ac:dyDescent="0.2">
      <c r="A224" s="40" t="s">
        <v>653</v>
      </c>
      <c r="B224" s="40"/>
      <c r="C224" s="49" t="s">
        <v>654</v>
      </c>
      <c r="D224" s="135" t="s">
        <v>114</v>
      </c>
      <c r="E224" s="135" t="s">
        <v>54</v>
      </c>
      <c r="F224" s="143" t="s">
        <v>340</v>
      </c>
      <c r="G224" s="143" t="s">
        <v>132</v>
      </c>
      <c r="H224" s="143" t="s">
        <v>133</v>
      </c>
      <c r="I224" s="150">
        <v>42</v>
      </c>
      <c r="J224" s="40" t="s">
        <v>262</v>
      </c>
      <c r="K224" s="41">
        <v>585</v>
      </c>
      <c r="L224" s="144">
        <v>0</v>
      </c>
      <c r="M224" s="144">
        <v>18</v>
      </c>
      <c r="N224" s="144">
        <f t="shared" si="81"/>
        <v>18</v>
      </c>
      <c r="O224" s="145">
        <f t="shared" si="72"/>
        <v>10530</v>
      </c>
      <c r="P224" s="146">
        <v>14</v>
      </c>
      <c r="Q224" s="146">
        <v>50</v>
      </c>
      <c r="R224" s="148">
        <v>0.4</v>
      </c>
      <c r="S224" s="148">
        <f t="shared" si="69"/>
        <v>280</v>
      </c>
      <c r="T224" s="149" t="s">
        <v>683</v>
      </c>
      <c r="U224" s="146">
        <v>150</v>
      </c>
      <c r="V224" s="145">
        <f t="shared" si="82"/>
        <v>2700</v>
      </c>
      <c r="W224" s="139" t="s">
        <v>684</v>
      </c>
      <c r="X224" s="145">
        <f t="shared" si="70"/>
        <v>13510</v>
      </c>
      <c r="Y224" s="146">
        <f t="shared" si="73"/>
        <v>3600</v>
      </c>
      <c r="Z224" s="146">
        <v>14</v>
      </c>
      <c r="AA224" s="146">
        <v>625</v>
      </c>
      <c r="AB224" s="144">
        <f t="shared" si="74"/>
        <v>8750</v>
      </c>
      <c r="AC224" s="216" t="s">
        <v>685</v>
      </c>
      <c r="AD224" s="151">
        <v>0</v>
      </c>
      <c r="AE224" s="151"/>
      <c r="AF224" s="145">
        <f t="shared" si="80"/>
        <v>12350</v>
      </c>
      <c r="AG224" s="145">
        <f t="shared" si="77"/>
        <v>25860</v>
      </c>
      <c r="AH224" s="152"/>
      <c r="AI224" s="152"/>
      <c r="AJ224" s="35" t="str">
        <f t="shared" si="79"/>
        <v>644-PR</v>
      </c>
      <c r="AK224" s="36"/>
    </row>
    <row r="225" spans="1:37" s="32" customFormat="1" ht="39" customHeight="1" x14ac:dyDescent="0.2">
      <c r="A225" s="40" t="s">
        <v>653</v>
      </c>
      <c r="B225" s="40"/>
      <c r="C225" s="49" t="s">
        <v>654</v>
      </c>
      <c r="D225" s="135" t="s">
        <v>114</v>
      </c>
      <c r="E225" s="135" t="s">
        <v>54</v>
      </c>
      <c r="F225" s="143" t="s">
        <v>340</v>
      </c>
      <c r="G225" s="143" t="s">
        <v>581</v>
      </c>
      <c r="H225" s="143" t="s">
        <v>570</v>
      </c>
      <c r="I225" s="150">
        <v>42</v>
      </c>
      <c r="J225" s="40" t="s">
        <v>43</v>
      </c>
      <c r="K225" s="41">
        <v>1200</v>
      </c>
      <c r="L225" s="144">
        <v>0</v>
      </c>
      <c r="M225" s="144">
        <v>20</v>
      </c>
      <c r="N225" s="144">
        <f t="shared" si="81"/>
        <v>20</v>
      </c>
      <c r="O225" s="145">
        <f t="shared" si="72"/>
        <v>24000</v>
      </c>
      <c r="P225" s="146">
        <v>0</v>
      </c>
      <c r="Q225" s="146">
        <v>0</v>
      </c>
      <c r="R225" s="148">
        <v>0.4</v>
      </c>
      <c r="S225" s="148">
        <f t="shared" si="69"/>
        <v>0</v>
      </c>
      <c r="T225" s="149" t="s">
        <v>44</v>
      </c>
      <c r="U225" s="146">
        <v>0</v>
      </c>
      <c r="V225" s="145">
        <f t="shared" si="82"/>
        <v>0</v>
      </c>
      <c r="W225" s="139" t="s">
        <v>44</v>
      </c>
      <c r="X225" s="145">
        <f t="shared" si="70"/>
        <v>24000</v>
      </c>
      <c r="Y225" s="146">
        <f t="shared" si="73"/>
        <v>4000</v>
      </c>
      <c r="Z225" s="146">
        <v>0</v>
      </c>
      <c r="AA225" s="146">
        <v>0</v>
      </c>
      <c r="AB225" s="144">
        <f t="shared" si="74"/>
        <v>0</v>
      </c>
      <c r="AC225" s="150" t="s">
        <v>686</v>
      </c>
      <c r="AD225" s="151">
        <v>0</v>
      </c>
      <c r="AE225" s="151"/>
      <c r="AF225" s="145">
        <f t="shared" si="80"/>
        <v>4000</v>
      </c>
      <c r="AG225" s="145">
        <f t="shared" si="77"/>
        <v>28000</v>
      </c>
      <c r="AH225" s="152"/>
      <c r="AI225" s="152"/>
      <c r="AJ225" s="35" t="str">
        <f t="shared" si="79"/>
        <v>644-PR</v>
      </c>
      <c r="AK225" s="36"/>
    </row>
    <row r="226" spans="1:37" s="32" customFormat="1" ht="39" customHeight="1" x14ac:dyDescent="0.2">
      <c r="A226" s="40" t="s">
        <v>687</v>
      </c>
      <c r="B226" s="40"/>
      <c r="C226" s="49" t="s">
        <v>688</v>
      </c>
      <c r="D226" s="135" t="s">
        <v>114</v>
      </c>
      <c r="E226" s="135" t="s">
        <v>154</v>
      </c>
      <c r="F226" s="143" t="s">
        <v>689</v>
      </c>
      <c r="G226" s="143" t="s">
        <v>690</v>
      </c>
      <c r="H226" s="143" t="s">
        <v>283</v>
      </c>
      <c r="I226" s="136">
        <v>42</v>
      </c>
      <c r="J226" s="40" t="s">
        <v>58</v>
      </c>
      <c r="K226" s="41">
        <v>585</v>
      </c>
      <c r="L226" s="144">
        <v>25</v>
      </c>
      <c r="M226" s="144">
        <v>0</v>
      </c>
      <c r="N226" s="144">
        <f t="shared" si="81"/>
        <v>25</v>
      </c>
      <c r="O226" s="145">
        <f t="shared" si="72"/>
        <v>14625</v>
      </c>
      <c r="P226" s="146">
        <v>28</v>
      </c>
      <c r="Q226" s="146">
        <v>51</v>
      </c>
      <c r="R226" s="148">
        <v>0.4</v>
      </c>
      <c r="S226" s="148">
        <f t="shared" si="69"/>
        <v>571.20000000000005</v>
      </c>
      <c r="T226" s="149" t="s">
        <v>691</v>
      </c>
      <c r="U226" s="146">
        <v>0</v>
      </c>
      <c r="V226" s="145">
        <f t="shared" si="82"/>
        <v>0</v>
      </c>
      <c r="W226" s="139" t="s">
        <v>44</v>
      </c>
      <c r="X226" s="145">
        <f t="shared" si="70"/>
        <v>15196.2</v>
      </c>
      <c r="Y226" s="146">
        <f t="shared" si="73"/>
        <v>5000</v>
      </c>
      <c r="Z226" s="146">
        <v>1</v>
      </c>
      <c r="AA226" s="146">
        <v>187</v>
      </c>
      <c r="AB226" s="144">
        <f t="shared" si="74"/>
        <v>187</v>
      </c>
      <c r="AC226" s="150" t="s">
        <v>692</v>
      </c>
      <c r="AD226" s="151">
        <v>0</v>
      </c>
      <c r="AE226" s="151"/>
      <c r="AF226" s="145">
        <f t="shared" si="80"/>
        <v>5187</v>
      </c>
      <c r="AG226" s="145">
        <f t="shared" si="77"/>
        <v>20383.2</v>
      </c>
      <c r="AH226" s="152">
        <f>SUM(N226:N233)</f>
        <v>159</v>
      </c>
      <c r="AI226" s="152">
        <f>SUM(AG226:AG233)</f>
        <v>130033.4</v>
      </c>
      <c r="AJ226" s="35" t="str">
        <f t="shared" si="79"/>
        <v>647-PR</v>
      </c>
      <c r="AK226" s="36"/>
    </row>
    <row r="227" spans="1:37" s="38" customFormat="1" ht="38.25" customHeight="1" x14ac:dyDescent="0.2">
      <c r="A227" s="40" t="s">
        <v>687</v>
      </c>
      <c r="B227" s="40"/>
      <c r="C227" s="49" t="s">
        <v>688</v>
      </c>
      <c r="D227" s="135" t="s">
        <v>114</v>
      </c>
      <c r="E227" s="135" t="s">
        <v>154</v>
      </c>
      <c r="F227" s="143" t="s">
        <v>287</v>
      </c>
      <c r="G227" s="143" t="s">
        <v>693</v>
      </c>
      <c r="H227" s="143" t="s">
        <v>666</v>
      </c>
      <c r="I227" s="136">
        <v>42</v>
      </c>
      <c r="J227" s="40" t="s">
        <v>58</v>
      </c>
      <c r="K227" s="41">
        <v>585</v>
      </c>
      <c r="L227" s="144">
        <v>23</v>
      </c>
      <c r="M227" s="144">
        <v>0</v>
      </c>
      <c r="N227" s="144">
        <f t="shared" si="81"/>
        <v>23</v>
      </c>
      <c r="O227" s="145">
        <f t="shared" si="72"/>
        <v>13455</v>
      </c>
      <c r="P227" s="146">
        <v>28</v>
      </c>
      <c r="Q227" s="146">
        <v>23</v>
      </c>
      <c r="R227" s="148">
        <v>0.4</v>
      </c>
      <c r="S227" s="148">
        <f t="shared" si="69"/>
        <v>257.60000000000002</v>
      </c>
      <c r="T227" s="155" t="s">
        <v>694</v>
      </c>
      <c r="U227" s="146">
        <v>0</v>
      </c>
      <c r="V227" s="145">
        <f t="shared" si="82"/>
        <v>0</v>
      </c>
      <c r="W227" s="139" t="s">
        <v>44</v>
      </c>
      <c r="X227" s="145">
        <f t="shared" si="70"/>
        <v>13712.6</v>
      </c>
      <c r="Y227" s="146">
        <f t="shared" si="73"/>
        <v>4600</v>
      </c>
      <c r="Z227" s="146">
        <v>1</v>
      </c>
      <c r="AA227" s="146">
        <v>170</v>
      </c>
      <c r="AB227" s="144">
        <f t="shared" si="74"/>
        <v>170</v>
      </c>
      <c r="AC227" s="136" t="s">
        <v>695</v>
      </c>
      <c r="AD227" s="151">
        <v>0</v>
      </c>
      <c r="AE227" s="151"/>
      <c r="AF227" s="145">
        <f t="shared" si="80"/>
        <v>4770</v>
      </c>
      <c r="AG227" s="145">
        <f t="shared" si="77"/>
        <v>18482.599999999999</v>
      </c>
      <c r="AH227" s="152"/>
      <c r="AI227" s="152"/>
      <c r="AJ227" s="35" t="str">
        <f t="shared" si="79"/>
        <v>647-PR</v>
      </c>
      <c r="AK227" s="36"/>
    </row>
    <row r="228" spans="1:37" s="32" customFormat="1" ht="35.5" customHeight="1" x14ac:dyDescent="0.2">
      <c r="A228" s="40" t="s">
        <v>687</v>
      </c>
      <c r="B228" s="40"/>
      <c r="C228" s="49" t="s">
        <v>688</v>
      </c>
      <c r="D228" s="135" t="s">
        <v>114</v>
      </c>
      <c r="E228" s="135" t="s">
        <v>154</v>
      </c>
      <c r="F228" s="143" t="s">
        <v>291</v>
      </c>
      <c r="G228" s="143" t="s">
        <v>696</v>
      </c>
      <c r="H228" s="143" t="s">
        <v>283</v>
      </c>
      <c r="I228" s="136">
        <v>42</v>
      </c>
      <c r="J228" s="40" t="s">
        <v>58</v>
      </c>
      <c r="K228" s="41">
        <v>585</v>
      </c>
      <c r="L228" s="144">
        <v>22</v>
      </c>
      <c r="M228" s="144">
        <v>0</v>
      </c>
      <c r="N228" s="144">
        <f t="shared" si="81"/>
        <v>22</v>
      </c>
      <c r="O228" s="145">
        <f t="shared" si="72"/>
        <v>12870</v>
      </c>
      <c r="P228" s="146">
        <v>28</v>
      </c>
      <c r="Q228" s="146">
        <v>20</v>
      </c>
      <c r="R228" s="148">
        <v>0.4</v>
      </c>
      <c r="S228" s="148">
        <f t="shared" si="69"/>
        <v>224</v>
      </c>
      <c r="T228" s="149" t="s">
        <v>697</v>
      </c>
      <c r="U228" s="146">
        <v>0</v>
      </c>
      <c r="V228" s="145">
        <f t="shared" si="82"/>
        <v>0</v>
      </c>
      <c r="W228" s="139" t="s">
        <v>44</v>
      </c>
      <c r="X228" s="145">
        <f t="shared" si="70"/>
        <v>13094</v>
      </c>
      <c r="Y228" s="146">
        <f t="shared" si="73"/>
        <v>4400</v>
      </c>
      <c r="Z228" s="146">
        <v>1</v>
      </c>
      <c r="AA228" s="146">
        <v>165</v>
      </c>
      <c r="AB228" s="144">
        <f t="shared" si="74"/>
        <v>165</v>
      </c>
      <c r="AC228" s="150" t="s">
        <v>698</v>
      </c>
      <c r="AD228" s="151">
        <v>0</v>
      </c>
      <c r="AE228" s="151"/>
      <c r="AF228" s="145">
        <f t="shared" si="80"/>
        <v>4565</v>
      </c>
      <c r="AG228" s="145">
        <f t="shared" si="77"/>
        <v>17659</v>
      </c>
      <c r="AH228" s="152"/>
      <c r="AI228" s="152"/>
      <c r="AJ228" s="35" t="str">
        <f t="shared" si="79"/>
        <v>647-PR</v>
      </c>
      <c r="AK228" s="36"/>
    </row>
    <row r="229" spans="1:37" s="32" customFormat="1" ht="35.5" customHeight="1" x14ac:dyDescent="0.2">
      <c r="A229" s="40" t="s">
        <v>687</v>
      </c>
      <c r="B229" s="40"/>
      <c r="C229" s="49" t="s">
        <v>688</v>
      </c>
      <c r="D229" s="135" t="s">
        <v>114</v>
      </c>
      <c r="E229" s="135" t="s">
        <v>158</v>
      </c>
      <c r="F229" s="143" t="s">
        <v>553</v>
      </c>
      <c r="G229" s="143" t="s">
        <v>699</v>
      </c>
      <c r="H229" s="143" t="s">
        <v>666</v>
      </c>
      <c r="I229" s="136">
        <v>42</v>
      </c>
      <c r="J229" s="40" t="s">
        <v>58</v>
      </c>
      <c r="K229" s="41">
        <v>585</v>
      </c>
      <c r="L229" s="144">
        <v>9</v>
      </c>
      <c r="M229" s="144">
        <v>0</v>
      </c>
      <c r="N229" s="144">
        <f t="shared" si="81"/>
        <v>9</v>
      </c>
      <c r="O229" s="145">
        <f t="shared" si="72"/>
        <v>5265</v>
      </c>
      <c r="P229" s="146">
        <v>28</v>
      </c>
      <c r="Q229" s="146">
        <v>68</v>
      </c>
      <c r="R229" s="148">
        <v>0.4</v>
      </c>
      <c r="S229" s="148">
        <f t="shared" si="69"/>
        <v>761.60000000000014</v>
      </c>
      <c r="T229" s="149" t="s">
        <v>700</v>
      </c>
      <c r="U229" s="146">
        <v>0</v>
      </c>
      <c r="V229" s="145">
        <f t="shared" si="82"/>
        <v>0</v>
      </c>
      <c r="W229" s="139" t="s">
        <v>44</v>
      </c>
      <c r="X229" s="145">
        <f t="shared" si="70"/>
        <v>6026.6</v>
      </c>
      <c r="Y229" s="146">
        <f t="shared" si="73"/>
        <v>1800</v>
      </c>
      <c r="Z229" s="146">
        <v>1</v>
      </c>
      <c r="AA229" s="146">
        <v>313</v>
      </c>
      <c r="AB229" s="144">
        <f t="shared" si="74"/>
        <v>313</v>
      </c>
      <c r="AC229" s="150" t="s">
        <v>701</v>
      </c>
      <c r="AD229" s="151">
        <v>0</v>
      </c>
      <c r="AE229" s="151"/>
      <c r="AF229" s="145">
        <f t="shared" si="80"/>
        <v>2113</v>
      </c>
      <c r="AG229" s="145">
        <f t="shared" si="77"/>
        <v>8139.6</v>
      </c>
      <c r="AH229" s="152"/>
      <c r="AI229" s="152"/>
      <c r="AJ229" s="35" t="str">
        <f t="shared" si="79"/>
        <v>647-PR</v>
      </c>
      <c r="AK229" s="39" t="s">
        <v>702</v>
      </c>
    </row>
    <row r="230" spans="1:37" s="32" customFormat="1" ht="35.5" customHeight="1" x14ac:dyDescent="0.2">
      <c r="A230" s="40" t="s">
        <v>687</v>
      </c>
      <c r="B230" s="40"/>
      <c r="C230" s="49" t="s">
        <v>688</v>
      </c>
      <c r="D230" s="135" t="s">
        <v>114</v>
      </c>
      <c r="E230" s="135" t="s">
        <v>158</v>
      </c>
      <c r="F230" s="143" t="s">
        <v>314</v>
      </c>
      <c r="G230" s="143" t="s">
        <v>703</v>
      </c>
      <c r="H230" s="143" t="s">
        <v>283</v>
      </c>
      <c r="I230" s="136">
        <v>42</v>
      </c>
      <c r="J230" s="40" t="s">
        <v>58</v>
      </c>
      <c r="K230" s="41">
        <v>585</v>
      </c>
      <c r="L230" s="144">
        <v>0</v>
      </c>
      <c r="M230" s="144">
        <v>17</v>
      </c>
      <c r="N230" s="144">
        <f t="shared" si="81"/>
        <v>17</v>
      </c>
      <c r="O230" s="145">
        <f t="shared" si="72"/>
        <v>9945</v>
      </c>
      <c r="P230" s="146">
        <v>28</v>
      </c>
      <c r="Q230" s="146">
        <v>12</v>
      </c>
      <c r="R230" s="148">
        <v>0.4</v>
      </c>
      <c r="S230" s="148">
        <f t="shared" si="69"/>
        <v>134.40000000000003</v>
      </c>
      <c r="T230" s="149" t="s">
        <v>704</v>
      </c>
      <c r="U230" s="146">
        <v>0</v>
      </c>
      <c r="V230" s="145">
        <f t="shared" si="82"/>
        <v>0</v>
      </c>
      <c r="W230" s="139" t="s">
        <v>44</v>
      </c>
      <c r="X230" s="145">
        <f t="shared" si="70"/>
        <v>10079.4</v>
      </c>
      <c r="Y230" s="146">
        <f t="shared" si="73"/>
        <v>3400</v>
      </c>
      <c r="Z230" s="146">
        <v>1</v>
      </c>
      <c r="AA230" s="146">
        <v>154</v>
      </c>
      <c r="AB230" s="144">
        <f t="shared" si="74"/>
        <v>154</v>
      </c>
      <c r="AC230" s="150" t="s">
        <v>705</v>
      </c>
      <c r="AD230" s="151">
        <v>0</v>
      </c>
      <c r="AE230" s="151"/>
      <c r="AF230" s="145">
        <f t="shared" si="80"/>
        <v>3554</v>
      </c>
      <c r="AG230" s="145">
        <f t="shared" si="77"/>
        <v>13633.4</v>
      </c>
      <c r="AH230" s="152"/>
      <c r="AI230" s="152"/>
      <c r="AJ230" s="35" t="str">
        <f t="shared" si="79"/>
        <v>647-PR</v>
      </c>
      <c r="AK230" s="36"/>
    </row>
    <row r="231" spans="1:37" s="32" customFormat="1" ht="35.5" customHeight="1" x14ac:dyDescent="0.2">
      <c r="A231" s="40" t="s">
        <v>687</v>
      </c>
      <c r="B231" s="40"/>
      <c r="C231" s="49" t="s">
        <v>688</v>
      </c>
      <c r="D231" s="135" t="s">
        <v>114</v>
      </c>
      <c r="E231" s="135" t="s">
        <v>54</v>
      </c>
      <c r="F231" s="143" t="s">
        <v>481</v>
      </c>
      <c r="G231" s="244" t="s">
        <v>706</v>
      </c>
      <c r="H231" s="143" t="s">
        <v>707</v>
      </c>
      <c r="I231" s="136">
        <v>42</v>
      </c>
      <c r="J231" s="40" t="s">
        <v>58</v>
      </c>
      <c r="K231" s="41">
        <v>585</v>
      </c>
      <c r="L231" s="144">
        <v>0</v>
      </c>
      <c r="M231" s="144">
        <v>20</v>
      </c>
      <c r="N231" s="144">
        <f t="shared" si="81"/>
        <v>20</v>
      </c>
      <c r="O231" s="145">
        <f t="shared" si="72"/>
        <v>11700</v>
      </c>
      <c r="P231" s="146">
        <v>28</v>
      </c>
      <c r="Q231" s="146">
        <v>56</v>
      </c>
      <c r="R231" s="148">
        <v>0.4</v>
      </c>
      <c r="S231" s="148">
        <f t="shared" si="69"/>
        <v>627.20000000000005</v>
      </c>
      <c r="T231" s="149" t="s">
        <v>708</v>
      </c>
      <c r="U231" s="146">
        <v>0</v>
      </c>
      <c r="V231" s="145">
        <f t="shared" si="82"/>
        <v>0</v>
      </c>
      <c r="W231" s="139" t="s">
        <v>44</v>
      </c>
      <c r="X231" s="145">
        <f t="shared" si="70"/>
        <v>12327.2</v>
      </c>
      <c r="Y231" s="146">
        <f t="shared" si="73"/>
        <v>4000</v>
      </c>
      <c r="Z231" s="146">
        <v>1</v>
      </c>
      <c r="AA231" s="146">
        <v>320</v>
      </c>
      <c r="AB231" s="144">
        <f t="shared" si="74"/>
        <v>320</v>
      </c>
      <c r="AC231" s="150" t="s">
        <v>709</v>
      </c>
      <c r="AD231" s="151">
        <v>0</v>
      </c>
      <c r="AE231" s="151"/>
      <c r="AF231" s="145">
        <f t="shared" si="80"/>
        <v>4320</v>
      </c>
      <c r="AG231" s="145">
        <f t="shared" si="77"/>
        <v>16647.2</v>
      </c>
      <c r="AH231" s="152"/>
      <c r="AI231" s="152"/>
      <c r="AJ231" s="35" t="str">
        <f t="shared" si="79"/>
        <v>647-PR</v>
      </c>
      <c r="AK231" s="36"/>
    </row>
    <row r="232" spans="1:37" s="32" customFormat="1" ht="35.5" customHeight="1" x14ac:dyDescent="0.2">
      <c r="A232" s="40" t="s">
        <v>687</v>
      </c>
      <c r="B232" s="40"/>
      <c r="C232" s="49" t="s">
        <v>688</v>
      </c>
      <c r="D232" s="135" t="s">
        <v>114</v>
      </c>
      <c r="E232" s="135" t="s">
        <v>63</v>
      </c>
      <c r="F232" s="143" t="s">
        <v>559</v>
      </c>
      <c r="G232" s="143" t="s">
        <v>710</v>
      </c>
      <c r="H232" s="143" t="s">
        <v>283</v>
      </c>
      <c r="I232" s="136">
        <v>42</v>
      </c>
      <c r="J232" s="40" t="s">
        <v>58</v>
      </c>
      <c r="K232" s="41">
        <v>585</v>
      </c>
      <c r="L232" s="144">
        <v>0</v>
      </c>
      <c r="M232" s="144">
        <v>21</v>
      </c>
      <c r="N232" s="144">
        <f t="shared" si="81"/>
        <v>21</v>
      </c>
      <c r="O232" s="145">
        <f t="shared" si="72"/>
        <v>12285</v>
      </c>
      <c r="P232" s="146">
        <v>14</v>
      </c>
      <c r="Q232" s="146">
        <v>30</v>
      </c>
      <c r="R232" s="148">
        <v>0.4</v>
      </c>
      <c r="S232" s="148">
        <f t="shared" si="69"/>
        <v>168</v>
      </c>
      <c r="T232" s="149" t="s">
        <v>711</v>
      </c>
      <c r="U232" s="146">
        <v>0</v>
      </c>
      <c r="V232" s="145">
        <f t="shared" si="82"/>
        <v>0</v>
      </c>
      <c r="W232" s="139"/>
      <c r="X232" s="145">
        <f t="shared" si="70"/>
        <v>12453</v>
      </c>
      <c r="Y232" s="146">
        <f t="shared" si="73"/>
        <v>4200</v>
      </c>
      <c r="Z232" s="146">
        <v>1</v>
      </c>
      <c r="AA232" s="146">
        <v>310</v>
      </c>
      <c r="AB232" s="144">
        <f t="shared" si="74"/>
        <v>310</v>
      </c>
      <c r="AC232" s="185" t="s">
        <v>712</v>
      </c>
      <c r="AD232" s="151">
        <v>0</v>
      </c>
      <c r="AE232" s="151"/>
      <c r="AF232" s="145">
        <f t="shared" si="80"/>
        <v>4510</v>
      </c>
      <c r="AG232" s="145">
        <f t="shared" si="77"/>
        <v>16963</v>
      </c>
      <c r="AH232" s="152"/>
      <c r="AI232" s="152"/>
      <c r="AJ232" s="35" t="str">
        <f t="shared" si="79"/>
        <v>647-PR</v>
      </c>
      <c r="AK232" s="36"/>
    </row>
    <row r="233" spans="1:37" s="32" customFormat="1" ht="37.25" customHeight="1" x14ac:dyDescent="0.2">
      <c r="A233" s="40" t="s">
        <v>687</v>
      </c>
      <c r="B233" s="40"/>
      <c r="C233" s="49" t="s">
        <v>688</v>
      </c>
      <c r="D233" s="135" t="s">
        <v>114</v>
      </c>
      <c r="E233" s="135" t="s">
        <v>63</v>
      </c>
      <c r="F233" s="143" t="s">
        <v>251</v>
      </c>
      <c r="G233" s="143" t="s">
        <v>710</v>
      </c>
      <c r="H233" s="143" t="s">
        <v>283</v>
      </c>
      <c r="I233" s="136">
        <v>42</v>
      </c>
      <c r="J233" s="40" t="s">
        <v>58</v>
      </c>
      <c r="K233" s="41">
        <v>585</v>
      </c>
      <c r="L233" s="144">
        <v>0</v>
      </c>
      <c r="M233" s="144">
        <v>22</v>
      </c>
      <c r="N233" s="144">
        <f t="shared" si="81"/>
        <v>22</v>
      </c>
      <c r="O233" s="145">
        <f t="shared" si="72"/>
        <v>12870</v>
      </c>
      <c r="P233" s="146">
        <v>28</v>
      </c>
      <c r="Q233" s="146">
        <v>42</v>
      </c>
      <c r="R233" s="148">
        <v>0.4</v>
      </c>
      <c r="S233" s="148">
        <f t="shared" si="69"/>
        <v>470.40000000000003</v>
      </c>
      <c r="T233" s="149" t="s">
        <v>713</v>
      </c>
      <c r="U233" s="146">
        <v>0</v>
      </c>
      <c r="V233" s="145">
        <f t="shared" si="82"/>
        <v>0</v>
      </c>
      <c r="W233" s="139" t="s">
        <v>44</v>
      </c>
      <c r="X233" s="145">
        <f t="shared" si="70"/>
        <v>13340.4</v>
      </c>
      <c r="Y233" s="146">
        <f t="shared" si="73"/>
        <v>4400</v>
      </c>
      <c r="Z233" s="146">
        <v>1</v>
      </c>
      <c r="AA233" s="146">
        <v>385</v>
      </c>
      <c r="AB233" s="144">
        <f t="shared" si="74"/>
        <v>385</v>
      </c>
      <c r="AC233" s="150" t="s">
        <v>714</v>
      </c>
      <c r="AD233" s="151">
        <v>0</v>
      </c>
      <c r="AE233" s="151"/>
      <c r="AF233" s="145">
        <f t="shared" si="80"/>
        <v>4785</v>
      </c>
      <c r="AG233" s="145">
        <f t="shared" si="77"/>
        <v>18125.400000000001</v>
      </c>
      <c r="AH233" s="152"/>
      <c r="AI233" s="152"/>
      <c r="AJ233" s="35" t="str">
        <f t="shared" si="79"/>
        <v>647-PR</v>
      </c>
      <c r="AK233" s="36"/>
    </row>
    <row r="234" spans="1:37" s="32" customFormat="1" ht="35.25" customHeight="1" x14ac:dyDescent="0.2">
      <c r="A234" s="40" t="s">
        <v>715</v>
      </c>
      <c r="B234" s="40"/>
      <c r="C234" s="49" t="s">
        <v>716</v>
      </c>
      <c r="D234" s="135" t="s">
        <v>114</v>
      </c>
      <c r="E234" s="135" t="s">
        <v>154</v>
      </c>
      <c r="F234" s="143" t="s">
        <v>287</v>
      </c>
      <c r="G234" s="143" t="s">
        <v>65</v>
      </c>
      <c r="H234" s="143" t="s">
        <v>133</v>
      </c>
      <c r="I234" s="136">
        <v>42</v>
      </c>
      <c r="J234" s="40" t="s">
        <v>58</v>
      </c>
      <c r="K234" s="41">
        <v>585</v>
      </c>
      <c r="L234" s="144">
        <v>18</v>
      </c>
      <c r="M234" s="144">
        <v>0</v>
      </c>
      <c r="N234" s="144">
        <f t="shared" si="81"/>
        <v>18</v>
      </c>
      <c r="O234" s="145">
        <f t="shared" si="72"/>
        <v>10530</v>
      </c>
      <c r="P234" s="146">
        <v>28</v>
      </c>
      <c r="Q234" s="146">
        <v>16</v>
      </c>
      <c r="R234" s="148">
        <v>0.4</v>
      </c>
      <c r="S234" s="147">
        <f t="shared" si="69"/>
        <v>179.20000000000002</v>
      </c>
      <c r="T234" s="155" t="s">
        <v>717</v>
      </c>
      <c r="U234" s="146">
        <v>284</v>
      </c>
      <c r="V234" s="145">
        <f t="shared" si="82"/>
        <v>5112</v>
      </c>
      <c r="W234" s="139" t="s">
        <v>718</v>
      </c>
      <c r="X234" s="145">
        <f t="shared" si="70"/>
        <v>15821.2</v>
      </c>
      <c r="Y234" s="146">
        <f t="shared" si="73"/>
        <v>3600</v>
      </c>
      <c r="Z234" s="146">
        <v>1</v>
      </c>
      <c r="AA234" s="146">
        <v>187</v>
      </c>
      <c r="AB234" s="144">
        <f t="shared" si="74"/>
        <v>187</v>
      </c>
      <c r="AC234" s="136" t="s">
        <v>719</v>
      </c>
      <c r="AD234" s="151">
        <v>0</v>
      </c>
      <c r="AE234" s="151"/>
      <c r="AF234" s="145">
        <f t="shared" si="80"/>
        <v>3787</v>
      </c>
      <c r="AG234" s="145">
        <f t="shared" si="77"/>
        <v>19608.2</v>
      </c>
      <c r="AH234" s="152">
        <f t="shared" ref="AH234" si="83">SUM(N234:N255)</f>
        <v>362</v>
      </c>
      <c r="AI234" s="152">
        <f t="shared" ref="AI234" si="84">SUM(AG234:AG255)</f>
        <v>385927.4</v>
      </c>
      <c r="AJ234" s="35" t="str">
        <f t="shared" si="79"/>
        <v>648-PR</v>
      </c>
      <c r="AK234" s="36"/>
    </row>
    <row r="235" spans="1:37" s="32" customFormat="1" ht="41.25" customHeight="1" x14ac:dyDescent="0.2">
      <c r="A235" s="84" t="s">
        <v>715</v>
      </c>
      <c r="B235" s="84"/>
      <c r="C235" s="85" t="s">
        <v>716</v>
      </c>
      <c r="D235" s="245" t="s">
        <v>114</v>
      </c>
      <c r="E235" s="245" t="s">
        <v>154</v>
      </c>
      <c r="F235" s="155" t="s">
        <v>545</v>
      </c>
      <c r="G235" s="155" t="s">
        <v>720</v>
      </c>
      <c r="H235" s="155" t="s">
        <v>135</v>
      </c>
      <c r="I235" s="136">
        <v>42</v>
      </c>
      <c r="J235" s="40" t="s">
        <v>58</v>
      </c>
      <c r="K235" s="41">
        <v>585</v>
      </c>
      <c r="L235" s="144">
        <v>15</v>
      </c>
      <c r="M235" s="144">
        <v>0</v>
      </c>
      <c r="N235" s="144">
        <f t="shared" si="81"/>
        <v>15</v>
      </c>
      <c r="O235" s="145">
        <f t="shared" si="72"/>
        <v>8775</v>
      </c>
      <c r="P235" s="146">
        <v>14</v>
      </c>
      <c r="Q235" s="146">
        <v>17</v>
      </c>
      <c r="R235" s="148">
        <v>0.4</v>
      </c>
      <c r="S235" s="147">
        <f t="shared" si="69"/>
        <v>95.200000000000017</v>
      </c>
      <c r="T235" s="149" t="s">
        <v>721</v>
      </c>
      <c r="U235" s="146">
        <v>150</v>
      </c>
      <c r="V235" s="145">
        <f t="shared" si="82"/>
        <v>2250</v>
      </c>
      <c r="W235" s="139" t="s">
        <v>722</v>
      </c>
      <c r="X235" s="145">
        <f t="shared" si="70"/>
        <v>11120.2</v>
      </c>
      <c r="Y235" s="146">
        <f t="shared" si="73"/>
        <v>3000</v>
      </c>
      <c r="Z235" s="146">
        <v>1</v>
      </c>
      <c r="AA235" s="146">
        <v>170</v>
      </c>
      <c r="AB235" s="144">
        <f t="shared" si="74"/>
        <v>170</v>
      </c>
      <c r="AC235" s="150" t="s">
        <v>723</v>
      </c>
      <c r="AD235" s="151">
        <v>0</v>
      </c>
      <c r="AE235" s="151"/>
      <c r="AF235" s="145">
        <f t="shared" si="80"/>
        <v>3170</v>
      </c>
      <c r="AG235" s="145">
        <f t="shared" si="77"/>
        <v>14290.2</v>
      </c>
      <c r="AH235" s="152" t="s">
        <v>62</v>
      </c>
      <c r="AI235" s="152" t="s">
        <v>62</v>
      </c>
      <c r="AJ235" s="35" t="str">
        <f t="shared" si="79"/>
        <v>648-PR</v>
      </c>
      <c r="AK235" s="36"/>
    </row>
    <row r="236" spans="1:37" s="32" customFormat="1" ht="37.25" customHeight="1" x14ac:dyDescent="0.2">
      <c r="A236" s="40" t="s">
        <v>715</v>
      </c>
      <c r="B236" s="40"/>
      <c r="C236" s="49" t="s">
        <v>716</v>
      </c>
      <c r="D236" s="135" t="s">
        <v>114</v>
      </c>
      <c r="E236" s="135" t="s">
        <v>154</v>
      </c>
      <c r="F236" s="143" t="s">
        <v>545</v>
      </c>
      <c r="G236" s="143" t="s">
        <v>738</v>
      </c>
      <c r="H236" s="143" t="s">
        <v>724</v>
      </c>
      <c r="I236" s="136">
        <v>42</v>
      </c>
      <c r="J236" s="40" t="s">
        <v>58</v>
      </c>
      <c r="K236" s="41">
        <v>585</v>
      </c>
      <c r="L236" s="144">
        <v>0</v>
      </c>
      <c r="M236" s="144">
        <v>18</v>
      </c>
      <c r="N236" s="144">
        <f t="shared" si="81"/>
        <v>18</v>
      </c>
      <c r="O236" s="145">
        <f t="shared" si="72"/>
        <v>10530</v>
      </c>
      <c r="P236" s="146">
        <v>14</v>
      </c>
      <c r="Q236" s="146">
        <v>17</v>
      </c>
      <c r="R236" s="148">
        <v>0.4</v>
      </c>
      <c r="S236" s="147">
        <f t="shared" si="69"/>
        <v>95.200000000000017</v>
      </c>
      <c r="T236" s="149" t="s">
        <v>725</v>
      </c>
      <c r="U236" s="146">
        <v>300</v>
      </c>
      <c r="V236" s="145">
        <f t="shared" si="82"/>
        <v>5400</v>
      </c>
      <c r="W236" s="139" t="s">
        <v>726</v>
      </c>
      <c r="X236" s="145">
        <f t="shared" si="70"/>
        <v>16025.2</v>
      </c>
      <c r="Y236" s="146">
        <f t="shared" si="73"/>
        <v>3600</v>
      </c>
      <c r="Z236" s="146">
        <v>1</v>
      </c>
      <c r="AA236" s="146">
        <v>170</v>
      </c>
      <c r="AB236" s="144">
        <f t="shared" si="74"/>
        <v>170</v>
      </c>
      <c r="AC236" s="150" t="s">
        <v>727</v>
      </c>
      <c r="AD236" s="151">
        <v>0</v>
      </c>
      <c r="AE236" s="151"/>
      <c r="AF236" s="145">
        <f t="shared" si="80"/>
        <v>3770</v>
      </c>
      <c r="AG236" s="145">
        <f t="shared" si="77"/>
        <v>19795.2</v>
      </c>
      <c r="AH236" s="152" t="s">
        <v>62</v>
      </c>
      <c r="AI236" s="152" t="s">
        <v>62</v>
      </c>
      <c r="AJ236" s="52" t="str">
        <f t="shared" si="79"/>
        <v>648-PR</v>
      </c>
      <c r="AK236" s="39" t="s">
        <v>941</v>
      </c>
    </row>
    <row r="237" spans="1:37" s="32" customFormat="1" ht="42.75" customHeight="1" x14ac:dyDescent="0.2">
      <c r="A237" s="40" t="s">
        <v>715</v>
      </c>
      <c r="B237" s="40"/>
      <c r="C237" s="49" t="s">
        <v>716</v>
      </c>
      <c r="D237" s="135" t="s">
        <v>114</v>
      </c>
      <c r="E237" s="135" t="s">
        <v>154</v>
      </c>
      <c r="F237" s="143" t="s">
        <v>545</v>
      </c>
      <c r="G237" s="143" t="s">
        <v>56</v>
      </c>
      <c r="H237" s="143" t="s">
        <v>680</v>
      </c>
      <c r="I237" s="136">
        <v>42</v>
      </c>
      <c r="J237" s="40" t="s">
        <v>58</v>
      </c>
      <c r="K237" s="41">
        <v>585</v>
      </c>
      <c r="L237" s="144">
        <v>0</v>
      </c>
      <c r="M237" s="144">
        <v>15</v>
      </c>
      <c r="N237" s="144">
        <f t="shared" si="81"/>
        <v>15</v>
      </c>
      <c r="O237" s="145">
        <f t="shared" si="72"/>
        <v>8775</v>
      </c>
      <c r="P237" s="146">
        <v>28</v>
      </c>
      <c r="Q237" s="146">
        <v>17</v>
      </c>
      <c r="R237" s="148">
        <v>0.4</v>
      </c>
      <c r="S237" s="147">
        <f t="shared" si="69"/>
        <v>190.40000000000003</v>
      </c>
      <c r="T237" s="149" t="s">
        <v>728</v>
      </c>
      <c r="U237" s="146">
        <v>300</v>
      </c>
      <c r="V237" s="145">
        <f t="shared" si="82"/>
        <v>4500</v>
      </c>
      <c r="W237" s="139" t="s">
        <v>681</v>
      </c>
      <c r="X237" s="145">
        <f t="shared" si="70"/>
        <v>13465.4</v>
      </c>
      <c r="Y237" s="146">
        <f t="shared" si="73"/>
        <v>3000</v>
      </c>
      <c r="Z237" s="146">
        <v>1</v>
      </c>
      <c r="AA237" s="146">
        <v>170</v>
      </c>
      <c r="AB237" s="144">
        <f t="shared" si="74"/>
        <v>170</v>
      </c>
      <c r="AC237" s="150" t="s">
        <v>729</v>
      </c>
      <c r="AD237" s="151">
        <v>0</v>
      </c>
      <c r="AE237" s="151"/>
      <c r="AF237" s="145">
        <f t="shared" si="80"/>
        <v>3170</v>
      </c>
      <c r="AG237" s="145">
        <f t="shared" si="77"/>
        <v>16635.400000000001</v>
      </c>
      <c r="AH237" s="152" t="s">
        <v>62</v>
      </c>
      <c r="AI237" s="152" t="s">
        <v>62</v>
      </c>
      <c r="AJ237" s="35" t="str">
        <f t="shared" si="79"/>
        <v>648-PR</v>
      </c>
      <c r="AK237" s="39" t="s">
        <v>730</v>
      </c>
    </row>
    <row r="238" spans="1:37" s="32" customFormat="1" ht="34.5" customHeight="1" x14ac:dyDescent="0.2">
      <c r="A238" s="40" t="s">
        <v>715</v>
      </c>
      <c r="B238" s="40"/>
      <c r="C238" s="49" t="s">
        <v>716</v>
      </c>
      <c r="D238" s="135" t="s">
        <v>114</v>
      </c>
      <c r="E238" s="135" t="s">
        <v>154</v>
      </c>
      <c r="F238" s="143" t="s">
        <v>689</v>
      </c>
      <c r="G238" s="143" t="s">
        <v>65</v>
      </c>
      <c r="H238" s="143" t="s">
        <v>731</v>
      </c>
      <c r="I238" s="136">
        <v>42</v>
      </c>
      <c r="J238" s="40" t="s">
        <v>58</v>
      </c>
      <c r="K238" s="41">
        <v>585</v>
      </c>
      <c r="L238" s="144">
        <v>0</v>
      </c>
      <c r="M238" s="144">
        <v>15</v>
      </c>
      <c r="N238" s="144">
        <f t="shared" si="81"/>
        <v>15</v>
      </c>
      <c r="O238" s="145">
        <f t="shared" si="72"/>
        <v>8775</v>
      </c>
      <c r="P238" s="146">
        <v>28</v>
      </c>
      <c r="Q238" s="146">
        <v>51</v>
      </c>
      <c r="R238" s="148">
        <v>0.4</v>
      </c>
      <c r="S238" s="147">
        <f t="shared" si="69"/>
        <v>571.20000000000005</v>
      </c>
      <c r="T238" s="155" t="s">
        <v>732</v>
      </c>
      <c r="U238" s="146">
        <v>284</v>
      </c>
      <c r="V238" s="145">
        <f t="shared" si="82"/>
        <v>4260</v>
      </c>
      <c r="W238" s="139" t="s">
        <v>718</v>
      </c>
      <c r="X238" s="145">
        <f t="shared" si="70"/>
        <v>13606.2</v>
      </c>
      <c r="Y238" s="146">
        <f t="shared" si="73"/>
        <v>3000</v>
      </c>
      <c r="Z238" s="146">
        <v>1</v>
      </c>
      <c r="AA238" s="146">
        <v>215</v>
      </c>
      <c r="AB238" s="144">
        <f t="shared" si="74"/>
        <v>215</v>
      </c>
      <c r="AC238" s="136" t="s">
        <v>733</v>
      </c>
      <c r="AD238" s="151">
        <v>0</v>
      </c>
      <c r="AE238" s="151"/>
      <c r="AF238" s="145">
        <f t="shared" si="80"/>
        <v>3215</v>
      </c>
      <c r="AG238" s="145">
        <f t="shared" si="77"/>
        <v>16821.2</v>
      </c>
      <c r="AH238" s="152" t="s">
        <v>62</v>
      </c>
      <c r="AI238" s="152" t="s">
        <v>62</v>
      </c>
      <c r="AJ238" s="35" t="str">
        <f t="shared" si="79"/>
        <v>648-PR</v>
      </c>
      <c r="AK238" s="36"/>
    </row>
    <row r="239" spans="1:37" s="32" customFormat="1" ht="30.75" customHeight="1" x14ac:dyDescent="0.2">
      <c r="A239" s="40" t="s">
        <v>715</v>
      </c>
      <c r="B239" s="40"/>
      <c r="C239" s="49" t="s">
        <v>716</v>
      </c>
      <c r="D239" s="135" t="s">
        <v>114</v>
      </c>
      <c r="E239" s="135" t="s">
        <v>154</v>
      </c>
      <c r="F239" s="143" t="s">
        <v>607</v>
      </c>
      <c r="G239" s="143" t="s">
        <v>65</v>
      </c>
      <c r="H239" s="143" t="s">
        <v>724</v>
      </c>
      <c r="I239" s="136">
        <v>42</v>
      </c>
      <c r="J239" s="40" t="s">
        <v>58</v>
      </c>
      <c r="K239" s="41">
        <v>585</v>
      </c>
      <c r="L239" s="144">
        <v>0</v>
      </c>
      <c r="M239" s="144">
        <v>17</v>
      </c>
      <c r="N239" s="144">
        <f t="shared" si="81"/>
        <v>17</v>
      </c>
      <c r="O239" s="145">
        <f t="shared" si="72"/>
        <v>9945</v>
      </c>
      <c r="P239" s="146">
        <v>28</v>
      </c>
      <c r="Q239" s="146">
        <v>12</v>
      </c>
      <c r="R239" s="148">
        <v>0.4</v>
      </c>
      <c r="S239" s="147">
        <f t="shared" si="69"/>
        <v>134.40000000000003</v>
      </c>
      <c r="T239" s="155" t="s">
        <v>734</v>
      </c>
      <c r="U239" s="146">
        <v>300</v>
      </c>
      <c r="V239" s="145">
        <f t="shared" si="82"/>
        <v>5100</v>
      </c>
      <c r="W239" s="139" t="s">
        <v>726</v>
      </c>
      <c r="X239" s="145">
        <f t="shared" si="70"/>
        <v>15179.4</v>
      </c>
      <c r="Y239" s="146">
        <f t="shared" si="73"/>
        <v>3400</v>
      </c>
      <c r="Z239" s="146">
        <v>1</v>
      </c>
      <c r="AA239" s="146">
        <v>148</v>
      </c>
      <c r="AB239" s="144">
        <f t="shared" si="74"/>
        <v>148</v>
      </c>
      <c r="AC239" s="136" t="s">
        <v>735</v>
      </c>
      <c r="AD239" s="151">
        <v>0</v>
      </c>
      <c r="AE239" s="151"/>
      <c r="AF239" s="145">
        <f t="shared" si="80"/>
        <v>3548</v>
      </c>
      <c r="AG239" s="145">
        <f t="shared" si="77"/>
        <v>18727.400000000001</v>
      </c>
      <c r="AH239" s="152" t="s">
        <v>62</v>
      </c>
      <c r="AI239" s="152" t="s">
        <v>62</v>
      </c>
      <c r="AJ239" s="35" t="str">
        <f t="shared" si="79"/>
        <v>648-PR</v>
      </c>
      <c r="AK239" s="36"/>
    </row>
    <row r="240" spans="1:37" s="32" customFormat="1" ht="38" customHeight="1" x14ac:dyDescent="0.2">
      <c r="A240" s="40" t="s">
        <v>715</v>
      </c>
      <c r="B240" s="40"/>
      <c r="C240" s="49" t="s">
        <v>716</v>
      </c>
      <c r="D240" s="135" t="s">
        <v>114</v>
      </c>
      <c r="E240" s="135" t="s">
        <v>154</v>
      </c>
      <c r="F240" s="143" t="s">
        <v>277</v>
      </c>
      <c r="G240" s="143" t="s">
        <v>65</v>
      </c>
      <c r="H240" s="143" t="s">
        <v>133</v>
      </c>
      <c r="I240" s="136">
        <v>42</v>
      </c>
      <c r="J240" s="40" t="s">
        <v>58</v>
      </c>
      <c r="K240" s="41">
        <v>585</v>
      </c>
      <c r="L240" s="144">
        <v>15</v>
      </c>
      <c r="M240" s="144">
        <v>0</v>
      </c>
      <c r="N240" s="144">
        <f t="shared" si="81"/>
        <v>15</v>
      </c>
      <c r="O240" s="145">
        <f t="shared" si="72"/>
        <v>8775</v>
      </c>
      <c r="P240" s="146">
        <v>28</v>
      </c>
      <c r="Q240" s="146">
        <v>36</v>
      </c>
      <c r="R240" s="148">
        <v>0.4</v>
      </c>
      <c r="S240" s="147">
        <f t="shared" si="69"/>
        <v>403.2</v>
      </c>
      <c r="T240" s="155" t="s">
        <v>736</v>
      </c>
      <c r="U240" s="146">
        <v>150</v>
      </c>
      <c r="V240" s="145">
        <f t="shared" si="82"/>
        <v>2250</v>
      </c>
      <c r="W240" s="139" t="s">
        <v>684</v>
      </c>
      <c r="X240" s="145">
        <f t="shared" si="70"/>
        <v>11428.2</v>
      </c>
      <c r="Y240" s="146">
        <f t="shared" si="73"/>
        <v>3000</v>
      </c>
      <c r="Z240" s="146">
        <v>1</v>
      </c>
      <c r="AA240" s="146">
        <v>215</v>
      </c>
      <c r="AB240" s="144">
        <f t="shared" si="74"/>
        <v>215</v>
      </c>
      <c r="AC240" s="136" t="s">
        <v>737</v>
      </c>
      <c r="AD240" s="151">
        <v>0</v>
      </c>
      <c r="AE240" s="151"/>
      <c r="AF240" s="145">
        <f t="shared" si="80"/>
        <v>3215</v>
      </c>
      <c r="AG240" s="145">
        <f t="shared" si="77"/>
        <v>14643.2</v>
      </c>
      <c r="AH240" s="152" t="s">
        <v>62</v>
      </c>
      <c r="AI240" s="152" t="s">
        <v>62</v>
      </c>
      <c r="AJ240" s="35" t="str">
        <f t="shared" si="79"/>
        <v>648-PR</v>
      </c>
      <c r="AK240" s="36"/>
    </row>
    <row r="241" spans="1:37" s="32" customFormat="1" ht="37.5" customHeight="1" x14ac:dyDescent="0.2">
      <c r="A241" s="40" t="s">
        <v>715</v>
      </c>
      <c r="B241" s="40"/>
      <c r="C241" s="49" t="s">
        <v>716</v>
      </c>
      <c r="D241" s="135" t="s">
        <v>114</v>
      </c>
      <c r="E241" s="135" t="s">
        <v>154</v>
      </c>
      <c r="F241" s="143" t="s">
        <v>291</v>
      </c>
      <c r="G241" s="143" t="s">
        <v>738</v>
      </c>
      <c r="H241" s="143" t="s">
        <v>133</v>
      </c>
      <c r="I241" s="136">
        <v>42</v>
      </c>
      <c r="J241" s="40" t="s">
        <v>58</v>
      </c>
      <c r="K241" s="41">
        <v>585</v>
      </c>
      <c r="L241" s="144">
        <v>15</v>
      </c>
      <c r="M241" s="144">
        <v>0</v>
      </c>
      <c r="N241" s="144">
        <f t="shared" si="81"/>
        <v>15</v>
      </c>
      <c r="O241" s="145">
        <f t="shared" si="72"/>
        <v>8775</v>
      </c>
      <c r="P241" s="146">
        <v>28</v>
      </c>
      <c r="Q241" s="146">
        <v>13</v>
      </c>
      <c r="R241" s="148">
        <v>0.4</v>
      </c>
      <c r="S241" s="147">
        <f t="shared" ref="S241:S291" si="85">SUM(Q241*R241*P241)</f>
        <v>145.6</v>
      </c>
      <c r="T241" s="155" t="s">
        <v>739</v>
      </c>
      <c r="U241" s="146">
        <v>150</v>
      </c>
      <c r="V241" s="145">
        <f t="shared" si="82"/>
        <v>2250</v>
      </c>
      <c r="W241" s="139" t="s">
        <v>684</v>
      </c>
      <c r="X241" s="145">
        <f t="shared" ref="X241:X304" si="86">O241+S241+V241</f>
        <v>11170.6</v>
      </c>
      <c r="Y241" s="146">
        <f t="shared" si="73"/>
        <v>3000</v>
      </c>
      <c r="Z241" s="146">
        <v>1</v>
      </c>
      <c r="AA241" s="146">
        <v>165</v>
      </c>
      <c r="AB241" s="144">
        <f t="shared" si="74"/>
        <v>165</v>
      </c>
      <c r="AC241" s="136" t="s">
        <v>740</v>
      </c>
      <c r="AD241" s="151">
        <v>0</v>
      </c>
      <c r="AE241" s="151"/>
      <c r="AF241" s="145">
        <f t="shared" si="80"/>
        <v>3165</v>
      </c>
      <c r="AG241" s="145">
        <f t="shared" si="77"/>
        <v>14335.6</v>
      </c>
      <c r="AH241" s="152" t="s">
        <v>62</v>
      </c>
      <c r="AI241" s="152" t="s">
        <v>62</v>
      </c>
      <c r="AJ241" s="35" t="str">
        <f t="shared" si="79"/>
        <v>648-PR</v>
      </c>
      <c r="AK241" s="36"/>
    </row>
    <row r="242" spans="1:37" s="32" customFormat="1" ht="61" x14ac:dyDescent="0.2">
      <c r="A242" s="40" t="s">
        <v>715</v>
      </c>
      <c r="B242" s="40"/>
      <c r="C242" s="49" t="s">
        <v>716</v>
      </c>
      <c r="D242" s="135" t="s">
        <v>114</v>
      </c>
      <c r="E242" s="135" t="s">
        <v>154</v>
      </c>
      <c r="F242" s="143" t="s">
        <v>277</v>
      </c>
      <c r="G242" s="143" t="s">
        <v>738</v>
      </c>
      <c r="H242" s="143" t="s">
        <v>731</v>
      </c>
      <c r="I242" s="136">
        <v>42</v>
      </c>
      <c r="J242" s="40" t="s">
        <v>58</v>
      </c>
      <c r="K242" s="41">
        <v>585</v>
      </c>
      <c r="L242" s="144">
        <v>0</v>
      </c>
      <c r="M242" s="144">
        <v>22</v>
      </c>
      <c r="N242" s="144">
        <f t="shared" si="81"/>
        <v>22</v>
      </c>
      <c r="O242" s="145">
        <f t="shared" si="72"/>
        <v>12870</v>
      </c>
      <c r="P242" s="146">
        <v>28</v>
      </c>
      <c r="Q242" s="146">
        <v>36</v>
      </c>
      <c r="R242" s="148">
        <v>0.4</v>
      </c>
      <c r="S242" s="147">
        <f t="shared" si="85"/>
        <v>403.2</v>
      </c>
      <c r="T242" s="155" t="s">
        <v>741</v>
      </c>
      <c r="U242" s="146">
        <v>150</v>
      </c>
      <c r="V242" s="145">
        <f t="shared" si="82"/>
        <v>3300</v>
      </c>
      <c r="W242" s="139" t="s">
        <v>742</v>
      </c>
      <c r="X242" s="145">
        <f t="shared" si="86"/>
        <v>16573.2</v>
      </c>
      <c r="Y242" s="146">
        <f t="shared" si="73"/>
        <v>4400</v>
      </c>
      <c r="Z242" s="146">
        <v>1</v>
      </c>
      <c r="AA242" s="146">
        <v>215</v>
      </c>
      <c r="AB242" s="144">
        <f t="shared" si="74"/>
        <v>215</v>
      </c>
      <c r="AC242" s="136" t="s">
        <v>743</v>
      </c>
      <c r="AD242" s="151">
        <v>0</v>
      </c>
      <c r="AE242" s="151"/>
      <c r="AF242" s="145">
        <f t="shared" si="80"/>
        <v>4615</v>
      </c>
      <c r="AG242" s="145">
        <f t="shared" si="77"/>
        <v>21188.2</v>
      </c>
      <c r="AH242" s="152" t="s">
        <v>62</v>
      </c>
      <c r="AI242" s="152" t="s">
        <v>62</v>
      </c>
      <c r="AJ242" s="35" t="str">
        <f t="shared" si="79"/>
        <v>648-PR</v>
      </c>
      <c r="AK242" s="36"/>
    </row>
    <row r="243" spans="1:37" s="32" customFormat="1" ht="40.5" customHeight="1" x14ac:dyDescent="0.2">
      <c r="A243" s="40" t="s">
        <v>715</v>
      </c>
      <c r="B243" s="40"/>
      <c r="C243" s="49" t="s">
        <v>716</v>
      </c>
      <c r="D243" s="135" t="s">
        <v>114</v>
      </c>
      <c r="E243" s="135" t="s">
        <v>158</v>
      </c>
      <c r="F243" s="143" t="s">
        <v>303</v>
      </c>
      <c r="G243" s="143" t="s">
        <v>56</v>
      </c>
      <c r="H243" s="143" t="s">
        <v>135</v>
      </c>
      <c r="I243" s="136">
        <v>42</v>
      </c>
      <c r="J243" s="40" t="s">
        <v>58</v>
      </c>
      <c r="K243" s="41">
        <v>585</v>
      </c>
      <c r="L243" s="144">
        <v>0</v>
      </c>
      <c r="M243" s="144">
        <v>9</v>
      </c>
      <c r="N243" s="144">
        <f t="shared" si="81"/>
        <v>9</v>
      </c>
      <c r="O243" s="145">
        <f t="shared" si="72"/>
        <v>5265</v>
      </c>
      <c r="P243" s="146">
        <v>28</v>
      </c>
      <c r="Q243" s="146">
        <v>26</v>
      </c>
      <c r="R243" s="148">
        <v>0.4</v>
      </c>
      <c r="S243" s="148">
        <f t="shared" si="85"/>
        <v>291.2</v>
      </c>
      <c r="T243" s="149" t="s">
        <v>744</v>
      </c>
      <c r="U243" s="146">
        <v>150</v>
      </c>
      <c r="V243" s="145">
        <f t="shared" si="82"/>
        <v>1350</v>
      </c>
      <c r="W243" s="139" t="s">
        <v>722</v>
      </c>
      <c r="X243" s="145">
        <f t="shared" si="86"/>
        <v>6906.2</v>
      </c>
      <c r="Y243" s="146">
        <f t="shared" si="73"/>
        <v>1800</v>
      </c>
      <c r="Z243" s="146">
        <v>1</v>
      </c>
      <c r="AA243" s="146">
        <v>170</v>
      </c>
      <c r="AB243" s="144">
        <f t="shared" si="74"/>
        <v>170</v>
      </c>
      <c r="AC243" s="150" t="s">
        <v>745</v>
      </c>
      <c r="AD243" s="151">
        <v>0</v>
      </c>
      <c r="AE243" s="151"/>
      <c r="AF243" s="145">
        <f t="shared" si="80"/>
        <v>1970</v>
      </c>
      <c r="AG243" s="145">
        <f t="shared" si="77"/>
        <v>8876.2000000000007</v>
      </c>
      <c r="AH243" s="152" t="s">
        <v>62</v>
      </c>
      <c r="AI243" s="152" t="s">
        <v>62</v>
      </c>
      <c r="AJ243" s="35" t="str">
        <f t="shared" si="79"/>
        <v>648-PR</v>
      </c>
      <c r="AK243" s="89" t="s">
        <v>991</v>
      </c>
    </row>
    <row r="244" spans="1:37" s="32" customFormat="1" ht="35.5" customHeight="1" x14ac:dyDescent="0.2">
      <c r="A244" s="40" t="s">
        <v>715</v>
      </c>
      <c r="B244" s="40"/>
      <c r="C244" s="49" t="s">
        <v>716</v>
      </c>
      <c r="D244" s="135" t="s">
        <v>114</v>
      </c>
      <c r="E244" s="135" t="s">
        <v>158</v>
      </c>
      <c r="F244" s="143" t="s">
        <v>303</v>
      </c>
      <c r="G244" s="143" t="s">
        <v>65</v>
      </c>
      <c r="H244" s="143" t="s">
        <v>746</v>
      </c>
      <c r="I244" s="136">
        <v>56</v>
      </c>
      <c r="J244" s="40" t="s">
        <v>58</v>
      </c>
      <c r="K244" s="41">
        <v>585</v>
      </c>
      <c r="L244" s="144">
        <v>22</v>
      </c>
      <c r="M244" s="144">
        <v>0</v>
      </c>
      <c r="N244" s="144">
        <f t="shared" si="81"/>
        <v>22</v>
      </c>
      <c r="O244" s="145">
        <f t="shared" si="72"/>
        <v>12870</v>
      </c>
      <c r="P244" s="146">
        <v>28</v>
      </c>
      <c r="Q244" s="146">
        <v>26</v>
      </c>
      <c r="R244" s="148">
        <v>0.4</v>
      </c>
      <c r="S244" s="148">
        <f t="shared" si="85"/>
        <v>291.2</v>
      </c>
      <c r="T244" s="149" t="s">
        <v>747</v>
      </c>
      <c r="U244" s="146">
        <v>300</v>
      </c>
      <c r="V244" s="145">
        <f t="shared" si="82"/>
        <v>6600</v>
      </c>
      <c r="W244" s="139" t="s">
        <v>748</v>
      </c>
      <c r="X244" s="145">
        <f t="shared" si="86"/>
        <v>19761.2</v>
      </c>
      <c r="Y244" s="146">
        <f t="shared" si="73"/>
        <v>4400</v>
      </c>
      <c r="Z244" s="146">
        <v>1</v>
      </c>
      <c r="AA244" s="146">
        <v>170</v>
      </c>
      <c r="AB244" s="144">
        <f t="shared" si="74"/>
        <v>170</v>
      </c>
      <c r="AC244" s="150" t="s">
        <v>749</v>
      </c>
      <c r="AD244" s="151">
        <v>0</v>
      </c>
      <c r="AE244" s="151"/>
      <c r="AF244" s="145">
        <f t="shared" si="80"/>
        <v>4570</v>
      </c>
      <c r="AG244" s="145">
        <f t="shared" si="77"/>
        <v>24331.200000000001</v>
      </c>
      <c r="AH244" s="152"/>
      <c r="AI244" s="152"/>
      <c r="AJ244" s="35" t="str">
        <f t="shared" si="79"/>
        <v>648-PR</v>
      </c>
      <c r="AK244" s="36"/>
    </row>
    <row r="245" spans="1:37" s="32" customFormat="1" ht="39" customHeight="1" x14ac:dyDescent="0.2">
      <c r="A245" s="40" t="s">
        <v>715</v>
      </c>
      <c r="B245" s="40"/>
      <c r="C245" s="49" t="s">
        <v>716</v>
      </c>
      <c r="D245" s="135" t="s">
        <v>114</v>
      </c>
      <c r="E245" s="135" t="s">
        <v>158</v>
      </c>
      <c r="F245" s="143" t="s">
        <v>750</v>
      </c>
      <c r="G245" s="143" t="s">
        <v>65</v>
      </c>
      <c r="H245" s="143" t="s">
        <v>746</v>
      </c>
      <c r="I245" s="136">
        <v>56</v>
      </c>
      <c r="J245" s="40" t="s">
        <v>58</v>
      </c>
      <c r="K245" s="41">
        <v>585</v>
      </c>
      <c r="L245" s="144">
        <v>0</v>
      </c>
      <c r="M245" s="144">
        <v>15</v>
      </c>
      <c r="N245" s="144">
        <f t="shared" si="81"/>
        <v>15</v>
      </c>
      <c r="O245" s="145">
        <f t="shared" si="72"/>
        <v>8775</v>
      </c>
      <c r="P245" s="146">
        <v>36</v>
      </c>
      <c r="Q245" s="146">
        <v>10</v>
      </c>
      <c r="R245" s="148">
        <v>0.4</v>
      </c>
      <c r="S245" s="148">
        <f t="shared" si="85"/>
        <v>144</v>
      </c>
      <c r="T245" s="149" t="s">
        <v>751</v>
      </c>
      <c r="U245" s="146">
        <v>300</v>
      </c>
      <c r="V245" s="145">
        <f t="shared" si="82"/>
        <v>4500</v>
      </c>
      <c r="W245" s="139" t="s">
        <v>748</v>
      </c>
      <c r="X245" s="145">
        <f t="shared" si="86"/>
        <v>13419</v>
      </c>
      <c r="Y245" s="146">
        <f t="shared" si="73"/>
        <v>3000</v>
      </c>
      <c r="Z245" s="146">
        <v>1</v>
      </c>
      <c r="AA245" s="146">
        <v>175</v>
      </c>
      <c r="AB245" s="144">
        <f t="shared" si="74"/>
        <v>175</v>
      </c>
      <c r="AC245" s="150" t="s">
        <v>752</v>
      </c>
      <c r="AD245" s="151">
        <v>0</v>
      </c>
      <c r="AE245" s="151"/>
      <c r="AF245" s="145">
        <f t="shared" si="80"/>
        <v>3175</v>
      </c>
      <c r="AG245" s="145">
        <f t="shared" si="77"/>
        <v>16594</v>
      </c>
      <c r="AH245" s="152"/>
      <c r="AI245" s="152"/>
      <c r="AJ245" s="35" t="str">
        <f t="shared" si="79"/>
        <v>648-PR</v>
      </c>
      <c r="AK245" s="36"/>
    </row>
    <row r="246" spans="1:37" s="32" customFormat="1" ht="33" customHeight="1" x14ac:dyDescent="0.2">
      <c r="A246" s="40" t="s">
        <v>715</v>
      </c>
      <c r="B246" s="40"/>
      <c r="C246" s="49" t="s">
        <v>716</v>
      </c>
      <c r="D246" s="135" t="s">
        <v>114</v>
      </c>
      <c r="E246" s="135" t="s">
        <v>158</v>
      </c>
      <c r="F246" s="143" t="s">
        <v>753</v>
      </c>
      <c r="G246" s="143" t="s">
        <v>65</v>
      </c>
      <c r="H246" s="143" t="s">
        <v>133</v>
      </c>
      <c r="I246" s="136">
        <v>42</v>
      </c>
      <c r="J246" s="40" t="s">
        <v>58</v>
      </c>
      <c r="K246" s="41">
        <v>585</v>
      </c>
      <c r="L246" s="144">
        <v>0</v>
      </c>
      <c r="M246" s="144">
        <v>0</v>
      </c>
      <c r="N246" s="144">
        <f t="shared" si="81"/>
        <v>0</v>
      </c>
      <c r="O246" s="145">
        <f t="shared" ref="O246:O292" si="87">(K246*N246)</f>
        <v>0</v>
      </c>
      <c r="P246" s="146">
        <v>0</v>
      </c>
      <c r="Q246" s="146">
        <v>13</v>
      </c>
      <c r="R246" s="148">
        <v>0.4</v>
      </c>
      <c r="S246" s="148">
        <f t="shared" si="85"/>
        <v>0</v>
      </c>
      <c r="T246" s="149" t="s">
        <v>754</v>
      </c>
      <c r="U246" s="146">
        <v>0</v>
      </c>
      <c r="V246" s="145">
        <f t="shared" si="82"/>
        <v>0</v>
      </c>
      <c r="W246" s="139" t="s">
        <v>684</v>
      </c>
      <c r="X246" s="145">
        <f t="shared" si="86"/>
        <v>0</v>
      </c>
      <c r="Y246" s="146">
        <f t="shared" ref="Y246:Y305" si="88">N246*200</f>
        <v>0</v>
      </c>
      <c r="Z246" s="146">
        <v>0</v>
      </c>
      <c r="AA246" s="146">
        <v>205</v>
      </c>
      <c r="AB246" s="144">
        <f t="shared" ref="AB246:AB292" si="89">SUM(AA246*Z246)</f>
        <v>0</v>
      </c>
      <c r="AC246" s="136" t="s">
        <v>755</v>
      </c>
      <c r="AD246" s="151"/>
      <c r="AE246" s="151"/>
      <c r="AF246" s="145">
        <f t="shared" si="80"/>
        <v>0</v>
      </c>
      <c r="AG246" s="145">
        <f t="shared" si="77"/>
        <v>0</v>
      </c>
      <c r="AH246" s="152"/>
      <c r="AI246" s="152"/>
      <c r="AJ246" s="52" t="str">
        <f t="shared" si="79"/>
        <v>648-PR</v>
      </c>
      <c r="AK246" s="86" t="s">
        <v>756</v>
      </c>
    </row>
    <row r="247" spans="1:37" s="38" customFormat="1" ht="30" customHeight="1" x14ac:dyDescent="0.2">
      <c r="A247" s="40" t="s">
        <v>715</v>
      </c>
      <c r="B247" s="40"/>
      <c r="C247" s="49" t="s">
        <v>716</v>
      </c>
      <c r="D247" s="135" t="s">
        <v>114</v>
      </c>
      <c r="E247" s="135" t="s">
        <v>54</v>
      </c>
      <c r="F247" s="143" t="s">
        <v>392</v>
      </c>
      <c r="G247" s="143" t="s">
        <v>132</v>
      </c>
      <c r="H247" s="143" t="s">
        <v>133</v>
      </c>
      <c r="I247" s="136">
        <v>42</v>
      </c>
      <c r="J247" s="40" t="s">
        <v>262</v>
      </c>
      <c r="K247" s="41">
        <v>585</v>
      </c>
      <c r="L247" s="144">
        <v>18</v>
      </c>
      <c r="M247" s="144">
        <v>0</v>
      </c>
      <c r="N247" s="144">
        <f t="shared" si="81"/>
        <v>18</v>
      </c>
      <c r="O247" s="145">
        <f t="shared" si="87"/>
        <v>10530</v>
      </c>
      <c r="P247" s="146">
        <v>14</v>
      </c>
      <c r="Q247" s="146">
        <v>42</v>
      </c>
      <c r="R247" s="148">
        <v>0.4</v>
      </c>
      <c r="S247" s="148">
        <f t="shared" si="85"/>
        <v>235.20000000000002</v>
      </c>
      <c r="T247" s="149" t="s">
        <v>757</v>
      </c>
      <c r="U247" s="146">
        <v>150</v>
      </c>
      <c r="V247" s="145">
        <f t="shared" si="82"/>
        <v>2700</v>
      </c>
      <c r="W247" s="139" t="s">
        <v>684</v>
      </c>
      <c r="X247" s="145">
        <f t="shared" si="86"/>
        <v>13465.2</v>
      </c>
      <c r="Y247" s="146">
        <f t="shared" si="88"/>
        <v>3600</v>
      </c>
      <c r="Z247" s="146">
        <v>1</v>
      </c>
      <c r="AA247" s="146">
        <v>363</v>
      </c>
      <c r="AB247" s="144">
        <f t="shared" si="89"/>
        <v>363</v>
      </c>
      <c r="AC247" s="150" t="s">
        <v>758</v>
      </c>
      <c r="AD247" s="151">
        <v>0</v>
      </c>
      <c r="AE247" s="151"/>
      <c r="AF247" s="145">
        <f t="shared" si="80"/>
        <v>3963</v>
      </c>
      <c r="AG247" s="145">
        <f t="shared" si="77"/>
        <v>17428.2</v>
      </c>
      <c r="AH247" s="152"/>
      <c r="AI247" s="152"/>
      <c r="AJ247" s="35" t="str">
        <f t="shared" si="79"/>
        <v>648-PR</v>
      </c>
      <c r="AK247" s="36"/>
    </row>
    <row r="248" spans="1:37" s="38" customFormat="1" ht="29.25" customHeight="1" x14ac:dyDescent="0.2">
      <c r="A248" s="40" t="s">
        <v>715</v>
      </c>
      <c r="B248" s="40"/>
      <c r="C248" s="49" t="s">
        <v>716</v>
      </c>
      <c r="D248" s="135" t="s">
        <v>114</v>
      </c>
      <c r="E248" s="135" t="s">
        <v>54</v>
      </c>
      <c r="F248" s="143" t="s">
        <v>392</v>
      </c>
      <c r="G248" s="143" t="s">
        <v>759</v>
      </c>
      <c r="H248" s="143" t="s">
        <v>137</v>
      </c>
      <c r="I248" s="136">
        <v>42</v>
      </c>
      <c r="J248" s="40" t="s">
        <v>43</v>
      </c>
      <c r="K248" s="41">
        <v>1200</v>
      </c>
      <c r="L248" s="144">
        <v>18</v>
      </c>
      <c r="M248" s="144">
        <v>0</v>
      </c>
      <c r="N248" s="144">
        <f t="shared" si="81"/>
        <v>18</v>
      </c>
      <c r="O248" s="145">
        <f t="shared" si="87"/>
        <v>21600</v>
      </c>
      <c r="P248" s="146">
        <v>0</v>
      </c>
      <c r="Q248" s="146">
        <v>42</v>
      </c>
      <c r="R248" s="148">
        <v>0.4</v>
      </c>
      <c r="S248" s="148">
        <f t="shared" si="85"/>
        <v>0</v>
      </c>
      <c r="T248" s="149" t="s">
        <v>44</v>
      </c>
      <c r="U248" s="146">
        <v>0</v>
      </c>
      <c r="V248" s="145">
        <f t="shared" si="82"/>
        <v>0</v>
      </c>
      <c r="W248" s="139" t="s">
        <v>44</v>
      </c>
      <c r="X248" s="145">
        <f t="shared" si="86"/>
        <v>21600</v>
      </c>
      <c r="Y248" s="146">
        <f t="shared" si="88"/>
        <v>3600</v>
      </c>
      <c r="Z248" s="146">
        <v>14</v>
      </c>
      <c r="AA248" s="146">
        <v>363</v>
      </c>
      <c r="AB248" s="144">
        <f t="shared" si="89"/>
        <v>5082</v>
      </c>
      <c r="AC248" s="150" t="s">
        <v>760</v>
      </c>
      <c r="AD248" s="151">
        <v>0</v>
      </c>
      <c r="AE248" s="151"/>
      <c r="AF248" s="145">
        <f t="shared" si="80"/>
        <v>8682</v>
      </c>
      <c r="AG248" s="145">
        <f t="shared" si="77"/>
        <v>30282</v>
      </c>
      <c r="AH248" s="152"/>
      <c r="AI248" s="152"/>
      <c r="AJ248" s="35" t="str">
        <f t="shared" si="79"/>
        <v>648-PR</v>
      </c>
      <c r="AK248" s="36"/>
    </row>
    <row r="249" spans="1:37" s="38" customFormat="1" ht="37" customHeight="1" x14ac:dyDescent="0.2">
      <c r="A249" s="40" t="s">
        <v>715</v>
      </c>
      <c r="B249" s="40"/>
      <c r="C249" s="49" t="s">
        <v>716</v>
      </c>
      <c r="D249" s="135" t="s">
        <v>114</v>
      </c>
      <c r="E249" s="135" t="s">
        <v>54</v>
      </c>
      <c r="F249" s="143" t="s">
        <v>477</v>
      </c>
      <c r="G249" s="143" t="s">
        <v>761</v>
      </c>
      <c r="H249" s="143" t="s">
        <v>762</v>
      </c>
      <c r="I249" s="136">
        <v>56</v>
      </c>
      <c r="J249" s="40" t="s">
        <v>58</v>
      </c>
      <c r="K249" s="41">
        <v>585</v>
      </c>
      <c r="L249" s="144">
        <v>0</v>
      </c>
      <c r="M249" s="144">
        <v>20</v>
      </c>
      <c r="N249" s="144">
        <f t="shared" si="81"/>
        <v>20</v>
      </c>
      <c r="O249" s="145">
        <f t="shared" si="87"/>
        <v>11700</v>
      </c>
      <c r="P249" s="146">
        <v>36</v>
      </c>
      <c r="Q249" s="146">
        <v>28</v>
      </c>
      <c r="R249" s="148">
        <v>0.4</v>
      </c>
      <c r="S249" s="148">
        <f t="shared" si="85"/>
        <v>403.20000000000005</v>
      </c>
      <c r="T249" s="149" t="s">
        <v>763</v>
      </c>
      <c r="U249" s="146">
        <v>100</v>
      </c>
      <c r="V249" s="145">
        <f t="shared" si="82"/>
        <v>2000</v>
      </c>
      <c r="W249" s="139" t="s">
        <v>764</v>
      </c>
      <c r="X249" s="145">
        <f t="shared" si="86"/>
        <v>14103.2</v>
      </c>
      <c r="Y249" s="146">
        <f t="shared" si="88"/>
        <v>4000</v>
      </c>
      <c r="Z249" s="146">
        <v>1</v>
      </c>
      <c r="AA249" s="146">
        <v>310</v>
      </c>
      <c r="AB249" s="144">
        <f t="shared" si="89"/>
        <v>310</v>
      </c>
      <c r="AC249" s="150" t="s">
        <v>765</v>
      </c>
      <c r="AD249" s="151">
        <v>0</v>
      </c>
      <c r="AE249" s="151"/>
      <c r="AF249" s="145">
        <f t="shared" si="80"/>
        <v>4310</v>
      </c>
      <c r="AG249" s="145">
        <f t="shared" si="77"/>
        <v>18413.2</v>
      </c>
      <c r="AH249" s="152"/>
      <c r="AI249" s="152"/>
      <c r="AJ249" s="35" t="str">
        <f t="shared" si="79"/>
        <v>648-PR</v>
      </c>
      <c r="AK249" s="39" t="s">
        <v>766</v>
      </c>
    </row>
    <row r="250" spans="1:37" s="32" customFormat="1" ht="42" customHeight="1" x14ac:dyDescent="0.2">
      <c r="A250" s="40" t="s">
        <v>715</v>
      </c>
      <c r="B250" s="40"/>
      <c r="C250" s="49" t="s">
        <v>716</v>
      </c>
      <c r="D250" s="135" t="s">
        <v>114</v>
      </c>
      <c r="E250" s="135" t="s">
        <v>63</v>
      </c>
      <c r="F250" s="143" t="s">
        <v>559</v>
      </c>
      <c r="G250" s="143" t="s">
        <v>152</v>
      </c>
      <c r="H250" s="143" t="s">
        <v>133</v>
      </c>
      <c r="I250" s="136">
        <v>42</v>
      </c>
      <c r="J250" s="40" t="s">
        <v>262</v>
      </c>
      <c r="K250" s="41">
        <v>585</v>
      </c>
      <c r="L250" s="144">
        <v>22</v>
      </c>
      <c r="M250" s="144">
        <v>0</v>
      </c>
      <c r="N250" s="144">
        <f t="shared" si="81"/>
        <v>22</v>
      </c>
      <c r="O250" s="145">
        <f t="shared" si="87"/>
        <v>12870</v>
      </c>
      <c r="P250" s="146">
        <v>14</v>
      </c>
      <c r="Q250" s="146">
        <v>30</v>
      </c>
      <c r="R250" s="148">
        <v>0.4</v>
      </c>
      <c r="S250" s="148">
        <f t="shared" si="85"/>
        <v>168</v>
      </c>
      <c r="T250" s="155" t="s">
        <v>767</v>
      </c>
      <c r="U250" s="146">
        <v>150</v>
      </c>
      <c r="V250" s="145">
        <f t="shared" si="82"/>
        <v>3300</v>
      </c>
      <c r="W250" s="139" t="s">
        <v>684</v>
      </c>
      <c r="X250" s="145">
        <f t="shared" si="86"/>
        <v>16338</v>
      </c>
      <c r="Y250" s="146">
        <f t="shared" si="88"/>
        <v>4400</v>
      </c>
      <c r="Z250" s="146">
        <v>1</v>
      </c>
      <c r="AA250" s="146">
        <v>310</v>
      </c>
      <c r="AB250" s="144">
        <f t="shared" si="89"/>
        <v>310</v>
      </c>
      <c r="AC250" s="150" t="s">
        <v>768</v>
      </c>
      <c r="AD250" s="151">
        <v>0</v>
      </c>
      <c r="AE250" s="151"/>
      <c r="AF250" s="145">
        <f t="shared" si="80"/>
        <v>4710</v>
      </c>
      <c r="AG250" s="145">
        <f t="shared" si="77"/>
        <v>21048</v>
      </c>
      <c r="AH250" s="152"/>
      <c r="AI250" s="152"/>
      <c r="AJ250" s="35" t="str">
        <f t="shared" si="79"/>
        <v>648-PR</v>
      </c>
      <c r="AK250" s="36"/>
    </row>
    <row r="251" spans="1:37" s="32" customFormat="1" ht="33.75" customHeight="1" x14ac:dyDescent="0.2">
      <c r="A251" s="40" t="s">
        <v>715</v>
      </c>
      <c r="B251" s="40"/>
      <c r="C251" s="49" t="s">
        <v>716</v>
      </c>
      <c r="D251" s="135" t="s">
        <v>114</v>
      </c>
      <c r="E251" s="135" t="s">
        <v>63</v>
      </c>
      <c r="F251" s="143" t="s">
        <v>64</v>
      </c>
      <c r="G251" s="143" t="s">
        <v>65</v>
      </c>
      <c r="H251" s="143" t="s">
        <v>133</v>
      </c>
      <c r="I251" s="136">
        <v>42</v>
      </c>
      <c r="J251" s="40" t="s">
        <v>58</v>
      </c>
      <c r="K251" s="41">
        <v>585</v>
      </c>
      <c r="L251" s="144">
        <v>25</v>
      </c>
      <c r="M251" s="144">
        <v>0</v>
      </c>
      <c r="N251" s="144">
        <f t="shared" si="81"/>
        <v>25</v>
      </c>
      <c r="O251" s="145">
        <f t="shared" si="87"/>
        <v>14625</v>
      </c>
      <c r="P251" s="146">
        <v>14</v>
      </c>
      <c r="Q251" s="146">
        <v>134</v>
      </c>
      <c r="R251" s="148">
        <v>0.4</v>
      </c>
      <c r="S251" s="148">
        <f t="shared" si="85"/>
        <v>750.4</v>
      </c>
      <c r="T251" s="149" t="s">
        <v>769</v>
      </c>
      <c r="U251" s="146">
        <v>150</v>
      </c>
      <c r="V251" s="145">
        <f t="shared" si="82"/>
        <v>3750</v>
      </c>
      <c r="W251" s="139" t="s">
        <v>684</v>
      </c>
      <c r="X251" s="145">
        <f t="shared" si="86"/>
        <v>19125.400000000001</v>
      </c>
      <c r="Y251" s="146">
        <f t="shared" si="88"/>
        <v>5000</v>
      </c>
      <c r="Z251" s="146">
        <v>1</v>
      </c>
      <c r="AA251" s="146">
        <v>700</v>
      </c>
      <c r="AB251" s="144">
        <f t="shared" si="89"/>
        <v>700</v>
      </c>
      <c r="AC251" s="150" t="s">
        <v>770</v>
      </c>
      <c r="AD251" s="151">
        <v>0</v>
      </c>
      <c r="AE251" s="151"/>
      <c r="AF251" s="145">
        <f t="shared" si="80"/>
        <v>5700</v>
      </c>
      <c r="AG251" s="145">
        <f t="shared" ref="AG251:AG302" si="90">AF251+X251</f>
        <v>24825.4</v>
      </c>
      <c r="AH251" s="152"/>
      <c r="AI251" s="152"/>
      <c r="AJ251" s="35" t="str">
        <f t="shared" si="79"/>
        <v>648-PR</v>
      </c>
      <c r="AK251" s="36"/>
    </row>
    <row r="252" spans="1:37" s="32" customFormat="1" ht="37" customHeight="1" x14ac:dyDescent="0.2">
      <c r="A252" s="40" t="s">
        <v>715</v>
      </c>
      <c r="B252" s="40"/>
      <c r="C252" s="49" t="s">
        <v>716</v>
      </c>
      <c r="D252" s="135" t="s">
        <v>114</v>
      </c>
      <c r="E252" s="135" t="s">
        <v>63</v>
      </c>
      <c r="F252" s="143" t="s">
        <v>64</v>
      </c>
      <c r="G252" s="143" t="s">
        <v>771</v>
      </c>
      <c r="H252" s="143" t="s">
        <v>731</v>
      </c>
      <c r="I252" s="136">
        <v>42</v>
      </c>
      <c r="J252" s="40" t="s">
        <v>58</v>
      </c>
      <c r="K252" s="41">
        <v>585</v>
      </c>
      <c r="L252" s="144">
        <v>0</v>
      </c>
      <c r="M252" s="144">
        <v>16</v>
      </c>
      <c r="N252" s="144">
        <f t="shared" si="81"/>
        <v>16</v>
      </c>
      <c r="O252" s="145">
        <f t="shared" si="87"/>
        <v>9360</v>
      </c>
      <c r="P252" s="146">
        <v>14</v>
      </c>
      <c r="Q252" s="146">
        <v>134</v>
      </c>
      <c r="R252" s="148">
        <v>0.4</v>
      </c>
      <c r="S252" s="148">
        <f t="shared" si="85"/>
        <v>750.4</v>
      </c>
      <c r="T252" s="149" t="s">
        <v>772</v>
      </c>
      <c r="U252" s="146">
        <v>150</v>
      </c>
      <c r="V252" s="145">
        <f t="shared" si="82"/>
        <v>2400</v>
      </c>
      <c r="W252" s="139" t="s">
        <v>742</v>
      </c>
      <c r="X252" s="145">
        <f t="shared" si="86"/>
        <v>12510.4</v>
      </c>
      <c r="Y252" s="146">
        <f t="shared" si="88"/>
        <v>3200</v>
      </c>
      <c r="Z252" s="146">
        <v>1</v>
      </c>
      <c r="AA252" s="146">
        <v>700</v>
      </c>
      <c r="AB252" s="144">
        <f t="shared" si="89"/>
        <v>700</v>
      </c>
      <c r="AC252" s="150" t="s">
        <v>773</v>
      </c>
      <c r="AD252" s="151">
        <v>0</v>
      </c>
      <c r="AE252" s="151"/>
      <c r="AF252" s="145">
        <f t="shared" si="80"/>
        <v>3900</v>
      </c>
      <c r="AG252" s="145">
        <f t="shared" si="90"/>
        <v>16410.400000000001</v>
      </c>
      <c r="AH252" s="152"/>
      <c r="AI252" s="152"/>
      <c r="AJ252" s="35" t="str">
        <f t="shared" si="79"/>
        <v>648-PR</v>
      </c>
      <c r="AK252" s="36"/>
    </row>
    <row r="253" spans="1:37" s="32" customFormat="1" ht="43" customHeight="1" x14ac:dyDescent="0.2">
      <c r="A253" s="40" t="s">
        <v>715</v>
      </c>
      <c r="B253" s="40"/>
      <c r="C253" s="49" t="s">
        <v>716</v>
      </c>
      <c r="D253" s="135" t="s">
        <v>114</v>
      </c>
      <c r="E253" s="135" t="s">
        <v>63</v>
      </c>
      <c r="F253" s="143" t="s">
        <v>251</v>
      </c>
      <c r="G253" s="143" t="s">
        <v>679</v>
      </c>
      <c r="H253" s="143" t="s">
        <v>680</v>
      </c>
      <c r="I253" s="136">
        <v>42</v>
      </c>
      <c r="J253" s="40" t="s">
        <v>262</v>
      </c>
      <c r="K253" s="41">
        <v>585</v>
      </c>
      <c r="L253" s="144">
        <v>17</v>
      </c>
      <c r="M253" s="144">
        <v>0</v>
      </c>
      <c r="N253" s="144">
        <f t="shared" si="81"/>
        <v>17</v>
      </c>
      <c r="O253" s="145">
        <f t="shared" si="87"/>
        <v>9945</v>
      </c>
      <c r="P253" s="146">
        <v>14</v>
      </c>
      <c r="Q253" s="146">
        <v>46</v>
      </c>
      <c r="R253" s="148">
        <v>0.4</v>
      </c>
      <c r="S253" s="148">
        <f t="shared" si="85"/>
        <v>257.60000000000002</v>
      </c>
      <c r="T253" s="149" t="s">
        <v>774</v>
      </c>
      <c r="U253" s="146">
        <v>300</v>
      </c>
      <c r="V253" s="145">
        <f t="shared" si="82"/>
        <v>5100</v>
      </c>
      <c r="W253" s="139" t="s">
        <v>681</v>
      </c>
      <c r="X253" s="145">
        <f t="shared" si="86"/>
        <v>15302.6</v>
      </c>
      <c r="Y253" s="146">
        <f t="shared" si="88"/>
        <v>3400</v>
      </c>
      <c r="Z253" s="146">
        <v>1</v>
      </c>
      <c r="AA253" s="146">
        <v>385</v>
      </c>
      <c r="AB253" s="144">
        <f t="shared" si="89"/>
        <v>385</v>
      </c>
      <c r="AC253" s="150" t="s">
        <v>775</v>
      </c>
      <c r="AD253" s="151">
        <v>0</v>
      </c>
      <c r="AE253" s="151"/>
      <c r="AF253" s="145">
        <f t="shared" si="80"/>
        <v>3785</v>
      </c>
      <c r="AG253" s="145">
        <f t="shared" si="90"/>
        <v>19087.599999999999</v>
      </c>
      <c r="AH253" s="152"/>
      <c r="AI253" s="152"/>
      <c r="AJ253" s="35" t="str">
        <f t="shared" si="79"/>
        <v>648-PR</v>
      </c>
      <c r="AK253" s="39" t="s">
        <v>776</v>
      </c>
    </row>
    <row r="254" spans="1:37" s="32" customFormat="1" ht="32.25" customHeight="1" x14ac:dyDescent="0.2">
      <c r="A254" s="40" t="s">
        <v>715</v>
      </c>
      <c r="B254" s="40"/>
      <c r="C254" s="49" t="s">
        <v>716</v>
      </c>
      <c r="D254" s="135" t="s">
        <v>114</v>
      </c>
      <c r="E254" s="135" t="s">
        <v>63</v>
      </c>
      <c r="F254" s="143" t="s">
        <v>251</v>
      </c>
      <c r="G254" s="143" t="s">
        <v>759</v>
      </c>
      <c r="H254" s="143" t="s">
        <v>777</v>
      </c>
      <c r="I254" s="136">
        <v>42</v>
      </c>
      <c r="J254" s="40" t="s">
        <v>262</v>
      </c>
      <c r="K254" s="41">
        <v>585</v>
      </c>
      <c r="L254" s="144">
        <v>18</v>
      </c>
      <c r="M254" s="144">
        <v>0</v>
      </c>
      <c r="N254" s="144">
        <f t="shared" si="81"/>
        <v>18</v>
      </c>
      <c r="O254" s="145">
        <f t="shared" si="87"/>
        <v>10530</v>
      </c>
      <c r="P254" s="146">
        <v>14</v>
      </c>
      <c r="Q254" s="146">
        <v>46</v>
      </c>
      <c r="R254" s="148">
        <v>0.4</v>
      </c>
      <c r="S254" s="148">
        <f t="shared" si="85"/>
        <v>257.60000000000002</v>
      </c>
      <c r="T254" s="149" t="s">
        <v>778</v>
      </c>
      <c r="U254" s="146">
        <v>150</v>
      </c>
      <c r="V254" s="145">
        <f t="shared" si="82"/>
        <v>2700</v>
      </c>
      <c r="W254" s="139" t="s">
        <v>779</v>
      </c>
      <c r="X254" s="145">
        <f t="shared" si="86"/>
        <v>13487.6</v>
      </c>
      <c r="Y254" s="146">
        <f t="shared" si="88"/>
        <v>3600</v>
      </c>
      <c r="Z254" s="146">
        <v>1</v>
      </c>
      <c r="AA254" s="146">
        <v>385</v>
      </c>
      <c r="AB254" s="144">
        <f t="shared" si="89"/>
        <v>385</v>
      </c>
      <c r="AC254" s="150" t="s">
        <v>780</v>
      </c>
      <c r="AD254" s="151">
        <v>0</v>
      </c>
      <c r="AE254" s="151"/>
      <c r="AF254" s="145">
        <f t="shared" si="80"/>
        <v>3985</v>
      </c>
      <c r="AG254" s="145">
        <f t="shared" si="90"/>
        <v>17472.599999999999</v>
      </c>
      <c r="AH254" s="152"/>
      <c r="AI254" s="152"/>
      <c r="AJ254" s="35" t="str">
        <f t="shared" si="79"/>
        <v>648-PR</v>
      </c>
      <c r="AK254" s="36"/>
    </row>
    <row r="255" spans="1:37" s="32" customFormat="1" ht="38.25" customHeight="1" x14ac:dyDescent="0.2">
      <c r="A255" s="40" t="s">
        <v>715</v>
      </c>
      <c r="B255" s="40"/>
      <c r="C255" s="49" t="s">
        <v>716</v>
      </c>
      <c r="D255" s="135" t="s">
        <v>114</v>
      </c>
      <c r="E255" s="135" t="s">
        <v>63</v>
      </c>
      <c r="F255" s="188" t="s">
        <v>781</v>
      </c>
      <c r="G255" s="143" t="s">
        <v>56</v>
      </c>
      <c r="H255" s="143" t="s">
        <v>680</v>
      </c>
      <c r="I255" s="136">
        <v>42</v>
      </c>
      <c r="J255" s="40" t="s">
        <v>58</v>
      </c>
      <c r="K255" s="41">
        <v>585</v>
      </c>
      <c r="L255" s="144">
        <v>0</v>
      </c>
      <c r="M255" s="144">
        <v>12</v>
      </c>
      <c r="N255" s="144">
        <f t="shared" si="81"/>
        <v>12</v>
      </c>
      <c r="O255" s="145">
        <f t="shared" si="87"/>
        <v>7020</v>
      </c>
      <c r="P255" s="146">
        <v>28</v>
      </c>
      <c r="Q255" s="146">
        <v>120</v>
      </c>
      <c r="R255" s="148">
        <v>0.4</v>
      </c>
      <c r="S255" s="148">
        <f t="shared" si="85"/>
        <v>1344</v>
      </c>
      <c r="T255" s="155" t="s">
        <v>782</v>
      </c>
      <c r="U255" s="146">
        <v>300</v>
      </c>
      <c r="V255" s="145">
        <f t="shared" si="82"/>
        <v>3600</v>
      </c>
      <c r="W255" s="139" t="s">
        <v>681</v>
      </c>
      <c r="X255" s="145">
        <f t="shared" si="86"/>
        <v>11964</v>
      </c>
      <c r="Y255" s="146">
        <f t="shared" si="88"/>
        <v>2400</v>
      </c>
      <c r="Z255" s="146">
        <v>1</v>
      </c>
      <c r="AA255" s="146">
        <v>750</v>
      </c>
      <c r="AB255" s="144">
        <f t="shared" si="89"/>
        <v>750</v>
      </c>
      <c r="AC255" s="136" t="s">
        <v>783</v>
      </c>
      <c r="AD255" s="151">
        <v>0</v>
      </c>
      <c r="AE255" s="151"/>
      <c r="AF255" s="145">
        <f t="shared" si="80"/>
        <v>3150</v>
      </c>
      <c r="AG255" s="145">
        <f t="shared" si="90"/>
        <v>15114</v>
      </c>
      <c r="AH255" s="152"/>
      <c r="AI255" s="152"/>
      <c r="AJ255" s="35" t="str">
        <f t="shared" si="79"/>
        <v>648-PR</v>
      </c>
      <c r="AK255" s="36"/>
    </row>
    <row r="256" spans="1:37" s="32" customFormat="1" ht="40.5" customHeight="1" x14ac:dyDescent="0.2">
      <c r="A256" s="40" t="s">
        <v>784</v>
      </c>
      <c r="B256" s="40"/>
      <c r="C256" s="49" t="s">
        <v>785</v>
      </c>
      <c r="D256" s="135" t="s">
        <v>114</v>
      </c>
      <c r="E256" s="135" t="s">
        <v>158</v>
      </c>
      <c r="F256" s="143" t="s">
        <v>753</v>
      </c>
      <c r="G256" s="143" t="s">
        <v>56</v>
      </c>
      <c r="H256" s="143" t="s">
        <v>135</v>
      </c>
      <c r="I256" s="136">
        <v>42</v>
      </c>
      <c r="J256" s="40" t="s">
        <v>58</v>
      </c>
      <c r="K256" s="41">
        <v>585</v>
      </c>
      <c r="L256" s="144">
        <v>22</v>
      </c>
      <c r="M256" s="144">
        <v>0</v>
      </c>
      <c r="N256" s="144">
        <f t="shared" si="81"/>
        <v>22</v>
      </c>
      <c r="O256" s="145">
        <f t="shared" si="87"/>
        <v>12870</v>
      </c>
      <c r="P256" s="146">
        <v>28</v>
      </c>
      <c r="Q256" s="146">
        <v>13</v>
      </c>
      <c r="R256" s="148">
        <v>0.4</v>
      </c>
      <c r="S256" s="148">
        <f t="shared" si="85"/>
        <v>145.6</v>
      </c>
      <c r="T256" s="149" t="s">
        <v>786</v>
      </c>
      <c r="U256" s="146">
        <v>150</v>
      </c>
      <c r="V256" s="145">
        <f t="shared" si="82"/>
        <v>3300</v>
      </c>
      <c r="W256" s="139" t="s">
        <v>722</v>
      </c>
      <c r="X256" s="145">
        <f t="shared" si="86"/>
        <v>16315.6</v>
      </c>
      <c r="Y256" s="146">
        <f t="shared" si="88"/>
        <v>4400</v>
      </c>
      <c r="Z256" s="146">
        <v>0</v>
      </c>
      <c r="AA256" s="146">
        <v>0</v>
      </c>
      <c r="AB256" s="144">
        <f t="shared" si="89"/>
        <v>0</v>
      </c>
      <c r="AC256" s="150" t="s">
        <v>580</v>
      </c>
      <c r="AD256" s="151">
        <v>0</v>
      </c>
      <c r="AE256" s="151"/>
      <c r="AF256" s="145">
        <f t="shared" si="80"/>
        <v>4400</v>
      </c>
      <c r="AG256" s="145">
        <f t="shared" si="90"/>
        <v>20715.599999999999</v>
      </c>
      <c r="AH256" s="152">
        <f>SUM(N256:N257)</f>
        <v>42</v>
      </c>
      <c r="AI256" s="152">
        <f>SUM(AG256:AG257)</f>
        <v>39774</v>
      </c>
      <c r="AJ256" s="35" t="str">
        <f t="shared" si="79"/>
        <v>648-SH</v>
      </c>
      <c r="AK256" s="31"/>
    </row>
    <row r="257" spans="1:37" s="32" customFormat="1" ht="39.75" customHeight="1" x14ac:dyDescent="0.2">
      <c r="A257" s="40" t="s">
        <v>784</v>
      </c>
      <c r="B257" s="40"/>
      <c r="C257" s="49" t="s">
        <v>785</v>
      </c>
      <c r="D257" s="135" t="s">
        <v>114</v>
      </c>
      <c r="E257" s="135" t="s">
        <v>158</v>
      </c>
      <c r="F257" s="143" t="s">
        <v>787</v>
      </c>
      <c r="G257" s="143" t="s">
        <v>56</v>
      </c>
      <c r="H257" s="143" t="s">
        <v>135</v>
      </c>
      <c r="I257" s="136">
        <v>42</v>
      </c>
      <c r="J257" s="40" t="s">
        <v>58</v>
      </c>
      <c r="K257" s="41">
        <v>585</v>
      </c>
      <c r="L257" s="144">
        <v>20</v>
      </c>
      <c r="M257" s="144">
        <v>0</v>
      </c>
      <c r="N257" s="144">
        <f t="shared" si="81"/>
        <v>20</v>
      </c>
      <c r="O257" s="145">
        <f t="shared" si="87"/>
        <v>11700</v>
      </c>
      <c r="P257" s="146">
        <v>28</v>
      </c>
      <c r="Q257" s="146">
        <v>32</v>
      </c>
      <c r="R257" s="148">
        <v>0.4</v>
      </c>
      <c r="S257" s="148">
        <f t="shared" si="85"/>
        <v>358.40000000000003</v>
      </c>
      <c r="T257" s="149" t="s">
        <v>788</v>
      </c>
      <c r="U257" s="146">
        <v>150</v>
      </c>
      <c r="V257" s="145">
        <f t="shared" si="82"/>
        <v>3000</v>
      </c>
      <c r="W257" s="139" t="s">
        <v>722</v>
      </c>
      <c r="X257" s="145">
        <f t="shared" si="86"/>
        <v>15058.4</v>
      </c>
      <c r="Y257" s="146">
        <f t="shared" si="88"/>
        <v>4000</v>
      </c>
      <c r="Z257" s="146">
        <v>0</v>
      </c>
      <c r="AA257" s="146">
        <v>0</v>
      </c>
      <c r="AB257" s="144">
        <f t="shared" si="89"/>
        <v>0</v>
      </c>
      <c r="AC257" s="150" t="s">
        <v>580</v>
      </c>
      <c r="AD257" s="151">
        <v>0</v>
      </c>
      <c r="AE257" s="151"/>
      <c r="AF257" s="145">
        <f t="shared" si="80"/>
        <v>4000</v>
      </c>
      <c r="AG257" s="145">
        <f t="shared" si="90"/>
        <v>19058.400000000001</v>
      </c>
      <c r="AH257" s="152"/>
      <c r="AI257" s="152"/>
      <c r="AJ257" s="35" t="str">
        <f t="shared" si="79"/>
        <v>648-SH</v>
      </c>
      <c r="AK257" s="36"/>
    </row>
    <row r="258" spans="1:37" s="32" customFormat="1" ht="48" customHeight="1" x14ac:dyDescent="0.2">
      <c r="A258" s="40" t="s">
        <v>789</v>
      </c>
      <c r="B258" s="40"/>
      <c r="C258" s="49" t="s">
        <v>790</v>
      </c>
      <c r="D258" s="135" t="s">
        <v>114</v>
      </c>
      <c r="E258" s="135" t="s">
        <v>154</v>
      </c>
      <c r="F258" s="143" t="s">
        <v>689</v>
      </c>
      <c r="G258" s="143" t="s">
        <v>791</v>
      </c>
      <c r="H258" s="143" t="s">
        <v>129</v>
      </c>
      <c r="I258" s="136">
        <v>56</v>
      </c>
      <c r="J258" s="40" t="s">
        <v>58</v>
      </c>
      <c r="K258" s="41">
        <v>585</v>
      </c>
      <c r="L258" s="144">
        <v>0</v>
      </c>
      <c r="M258" s="144">
        <v>15</v>
      </c>
      <c r="N258" s="144">
        <f t="shared" si="81"/>
        <v>15</v>
      </c>
      <c r="O258" s="145">
        <f t="shared" si="87"/>
        <v>8775</v>
      </c>
      <c r="P258" s="146">
        <v>28</v>
      </c>
      <c r="Q258" s="146">
        <v>51</v>
      </c>
      <c r="R258" s="148">
        <v>0.4</v>
      </c>
      <c r="S258" s="148">
        <f t="shared" si="85"/>
        <v>571.20000000000005</v>
      </c>
      <c r="T258" s="149" t="s">
        <v>792</v>
      </c>
      <c r="U258" s="146">
        <v>300</v>
      </c>
      <c r="V258" s="145">
        <f t="shared" si="82"/>
        <v>4500</v>
      </c>
      <c r="W258" s="216" t="s">
        <v>793</v>
      </c>
      <c r="X258" s="145">
        <f t="shared" si="86"/>
        <v>13846.2</v>
      </c>
      <c r="Y258" s="146">
        <f t="shared" si="88"/>
        <v>3000</v>
      </c>
      <c r="Z258" s="146">
        <v>1</v>
      </c>
      <c r="AA258" s="146">
        <v>187</v>
      </c>
      <c r="AB258" s="144">
        <f t="shared" si="89"/>
        <v>187</v>
      </c>
      <c r="AC258" s="150" t="s">
        <v>794</v>
      </c>
      <c r="AD258" s="144">
        <v>0</v>
      </c>
      <c r="AE258" s="144"/>
      <c r="AF258" s="145">
        <f t="shared" si="80"/>
        <v>3187</v>
      </c>
      <c r="AG258" s="145">
        <f t="shared" si="90"/>
        <v>17033.2</v>
      </c>
      <c r="AH258" s="152">
        <f>SUM(N258:N266)</f>
        <v>144</v>
      </c>
      <c r="AI258" s="152">
        <f>SUM(AG258:AG266)</f>
        <v>153329.60000000001</v>
      </c>
      <c r="AJ258" s="35" t="str">
        <f t="shared" si="79"/>
        <v>651-PR</v>
      </c>
      <c r="AK258" s="39" t="s">
        <v>795</v>
      </c>
    </row>
    <row r="259" spans="1:37" s="32" customFormat="1" ht="39.75" customHeight="1" x14ac:dyDescent="0.2">
      <c r="A259" s="40" t="s">
        <v>789</v>
      </c>
      <c r="B259" s="40"/>
      <c r="C259" s="49" t="s">
        <v>790</v>
      </c>
      <c r="D259" s="135" t="s">
        <v>114</v>
      </c>
      <c r="E259" s="135" t="s">
        <v>154</v>
      </c>
      <c r="F259" s="143" t="s">
        <v>607</v>
      </c>
      <c r="G259" s="143" t="s">
        <v>796</v>
      </c>
      <c r="H259" s="143" t="s">
        <v>129</v>
      </c>
      <c r="I259" s="136">
        <v>56</v>
      </c>
      <c r="J259" s="40" t="s">
        <v>58</v>
      </c>
      <c r="K259" s="41">
        <v>585</v>
      </c>
      <c r="L259" s="144">
        <v>19</v>
      </c>
      <c r="M259" s="144">
        <v>0</v>
      </c>
      <c r="N259" s="144">
        <f t="shared" si="81"/>
        <v>19</v>
      </c>
      <c r="O259" s="145">
        <f t="shared" si="87"/>
        <v>11115</v>
      </c>
      <c r="P259" s="146">
        <v>28</v>
      </c>
      <c r="Q259" s="146">
        <v>12</v>
      </c>
      <c r="R259" s="148">
        <v>0.4</v>
      </c>
      <c r="S259" s="148">
        <f t="shared" si="85"/>
        <v>134.40000000000003</v>
      </c>
      <c r="T259" s="149" t="s">
        <v>797</v>
      </c>
      <c r="U259" s="146">
        <v>300</v>
      </c>
      <c r="V259" s="145">
        <f t="shared" si="82"/>
        <v>5700</v>
      </c>
      <c r="W259" s="216" t="s">
        <v>793</v>
      </c>
      <c r="X259" s="145">
        <f t="shared" si="86"/>
        <v>16949.400000000001</v>
      </c>
      <c r="Y259" s="146">
        <f t="shared" si="88"/>
        <v>3800</v>
      </c>
      <c r="Z259" s="146">
        <v>1</v>
      </c>
      <c r="AA259" s="146">
        <v>148</v>
      </c>
      <c r="AB259" s="144">
        <f t="shared" si="89"/>
        <v>148</v>
      </c>
      <c r="AC259" s="150" t="s">
        <v>798</v>
      </c>
      <c r="AD259" s="144">
        <v>0</v>
      </c>
      <c r="AE259" s="144"/>
      <c r="AF259" s="145">
        <f t="shared" si="80"/>
        <v>3948</v>
      </c>
      <c r="AG259" s="145">
        <f t="shared" si="90"/>
        <v>20897.400000000001</v>
      </c>
      <c r="AH259" s="152"/>
      <c r="AI259" s="152"/>
      <c r="AJ259" s="35" t="str">
        <f t="shared" ref="AJ259:AJ307" si="91">A259</f>
        <v>651-PR</v>
      </c>
      <c r="AK259" s="39" t="s">
        <v>799</v>
      </c>
    </row>
    <row r="260" spans="1:37" s="32" customFormat="1" ht="38.25" customHeight="1" x14ac:dyDescent="0.2">
      <c r="A260" s="40" t="s">
        <v>789</v>
      </c>
      <c r="B260" s="40"/>
      <c r="C260" s="49" t="s">
        <v>790</v>
      </c>
      <c r="D260" s="135" t="s">
        <v>114</v>
      </c>
      <c r="E260" s="135" t="s">
        <v>154</v>
      </c>
      <c r="F260" s="143" t="s">
        <v>607</v>
      </c>
      <c r="G260" s="143" t="s">
        <v>796</v>
      </c>
      <c r="H260" s="143" t="s">
        <v>129</v>
      </c>
      <c r="I260" s="136">
        <v>56</v>
      </c>
      <c r="J260" s="40" t="s">
        <v>58</v>
      </c>
      <c r="K260" s="41">
        <v>585</v>
      </c>
      <c r="L260" s="144">
        <v>0</v>
      </c>
      <c r="M260" s="144">
        <v>19</v>
      </c>
      <c r="N260" s="144">
        <f t="shared" si="81"/>
        <v>19</v>
      </c>
      <c r="O260" s="145">
        <f t="shared" si="87"/>
        <v>11115</v>
      </c>
      <c r="P260" s="146">
        <v>28</v>
      </c>
      <c r="Q260" s="146">
        <v>12</v>
      </c>
      <c r="R260" s="148">
        <v>0.4</v>
      </c>
      <c r="S260" s="148">
        <f t="shared" si="85"/>
        <v>134.40000000000003</v>
      </c>
      <c r="T260" s="149" t="s">
        <v>797</v>
      </c>
      <c r="U260" s="146">
        <v>300</v>
      </c>
      <c r="V260" s="145">
        <f t="shared" si="82"/>
        <v>5700</v>
      </c>
      <c r="W260" s="216" t="s">
        <v>793</v>
      </c>
      <c r="X260" s="145">
        <f t="shared" si="86"/>
        <v>16949.400000000001</v>
      </c>
      <c r="Y260" s="146">
        <f t="shared" si="88"/>
        <v>3800</v>
      </c>
      <c r="Z260" s="146">
        <v>1</v>
      </c>
      <c r="AA260" s="146">
        <v>148</v>
      </c>
      <c r="AB260" s="144">
        <f t="shared" si="89"/>
        <v>148</v>
      </c>
      <c r="AC260" s="150" t="s">
        <v>798</v>
      </c>
      <c r="AD260" s="144">
        <v>0</v>
      </c>
      <c r="AE260" s="144"/>
      <c r="AF260" s="145">
        <f t="shared" si="80"/>
        <v>3948</v>
      </c>
      <c r="AG260" s="145">
        <f t="shared" si="90"/>
        <v>20897.400000000001</v>
      </c>
      <c r="AH260" s="152"/>
      <c r="AI260" s="152"/>
      <c r="AJ260" s="35" t="str">
        <f t="shared" si="91"/>
        <v>651-PR</v>
      </c>
      <c r="AK260" s="39" t="s">
        <v>799</v>
      </c>
    </row>
    <row r="261" spans="1:37" s="32" customFormat="1" ht="51" customHeight="1" x14ac:dyDescent="0.2">
      <c r="A261" s="40" t="s">
        <v>789</v>
      </c>
      <c r="B261" s="40"/>
      <c r="C261" s="49" t="s">
        <v>790</v>
      </c>
      <c r="D261" s="135" t="s">
        <v>114</v>
      </c>
      <c r="E261" s="135" t="s">
        <v>154</v>
      </c>
      <c r="F261" s="143" t="s">
        <v>291</v>
      </c>
      <c r="G261" s="143" t="s">
        <v>699</v>
      </c>
      <c r="H261" s="143" t="s">
        <v>129</v>
      </c>
      <c r="I261" s="136">
        <v>56</v>
      </c>
      <c r="J261" s="40" t="s">
        <v>58</v>
      </c>
      <c r="K261" s="41">
        <v>585</v>
      </c>
      <c r="L261" s="144">
        <v>15</v>
      </c>
      <c r="M261" s="144">
        <v>0</v>
      </c>
      <c r="N261" s="144">
        <f t="shared" si="81"/>
        <v>15</v>
      </c>
      <c r="O261" s="145">
        <f t="shared" si="87"/>
        <v>8775</v>
      </c>
      <c r="P261" s="146">
        <v>28</v>
      </c>
      <c r="Q261" s="146">
        <v>20</v>
      </c>
      <c r="R261" s="148">
        <v>0.4</v>
      </c>
      <c r="S261" s="148">
        <f t="shared" si="85"/>
        <v>224</v>
      </c>
      <c r="T261" s="155" t="s">
        <v>800</v>
      </c>
      <c r="U261" s="146">
        <v>300</v>
      </c>
      <c r="V261" s="145">
        <f t="shared" si="82"/>
        <v>4500</v>
      </c>
      <c r="W261" s="216" t="s">
        <v>793</v>
      </c>
      <c r="X261" s="145">
        <f t="shared" si="86"/>
        <v>13499</v>
      </c>
      <c r="Y261" s="146">
        <f t="shared" si="88"/>
        <v>3000</v>
      </c>
      <c r="Z261" s="146">
        <v>1</v>
      </c>
      <c r="AA261" s="146">
        <v>165</v>
      </c>
      <c r="AB261" s="144">
        <f t="shared" si="89"/>
        <v>165</v>
      </c>
      <c r="AC261" s="136" t="s">
        <v>801</v>
      </c>
      <c r="AD261" s="144">
        <v>0</v>
      </c>
      <c r="AE261" s="144"/>
      <c r="AF261" s="145">
        <f t="shared" si="80"/>
        <v>3165</v>
      </c>
      <c r="AG261" s="145">
        <f t="shared" si="90"/>
        <v>16664</v>
      </c>
      <c r="AH261" s="152"/>
      <c r="AI261" s="152"/>
      <c r="AJ261" s="35" t="str">
        <f t="shared" si="91"/>
        <v>651-PR</v>
      </c>
      <c r="AK261" s="39" t="s">
        <v>802</v>
      </c>
    </row>
    <row r="262" spans="1:37" s="32" customFormat="1" ht="45.75" customHeight="1" x14ac:dyDescent="0.2">
      <c r="A262" s="40" t="s">
        <v>789</v>
      </c>
      <c r="B262" s="40"/>
      <c r="C262" s="49" t="s">
        <v>790</v>
      </c>
      <c r="D262" s="135" t="s">
        <v>114</v>
      </c>
      <c r="E262" s="135" t="s">
        <v>158</v>
      </c>
      <c r="F262" s="143" t="s">
        <v>164</v>
      </c>
      <c r="G262" s="143" t="s">
        <v>324</v>
      </c>
      <c r="H262" s="143" t="s">
        <v>803</v>
      </c>
      <c r="I262" s="136">
        <v>42</v>
      </c>
      <c r="J262" s="40" t="s">
        <v>58</v>
      </c>
      <c r="K262" s="41">
        <v>585</v>
      </c>
      <c r="L262" s="144">
        <v>5</v>
      </c>
      <c r="M262" s="144">
        <v>0</v>
      </c>
      <c r="N262" s="144">
        <f t="shared" si="81"/>
        <v>5</v>
      </c>
      <c r="O262" s="145">
        <f t="shared" si="87"/>
        <v>2925</v>
      </c>
      <c r="P262" s="146">
        <v>28</v>
      </c>
      <c r="Q262" s="146">
        <v>24</v>
      </c>
      <c r="R262" s="148">
        <v>0.4</v>
      </c>
      <c r="S262" s="148">
        <f t="shared" si="85"/>
        <v>268.80000000000007</v>
      </c>
      <c r="T262" s="149" t="s">
        <v>804</v>
      </c>
      <c r="U262" s="146">
        <v>0</v>
      </c>
      <c r="V262" s="145">
        <f t="shared" si="82"/>
        <v>0</v>
      </c>
      <c r="W262" s="139" t="s">
        <v>44</v>
      </c>
      <c r="X262" s="145">
        <f t="shared" si="86"/>
        <v>3193.8</v>
      </c>
      <c r="Y262" s="146">
        <f t="shared" si="88"/>
        <v>1000</v>
      </c>
      <c r="Z262" s="146">
        <v>1</v>
      </c>
      <c r="AA262" s="146">
        <v>225</v>
      </c>
      <c r="AB262" s="144">
        <f t="shared" si="89"/>
        <v>225</v>
      </c>
      <c r="AC262" s="150" t="s">
        <v>805</v>
      </c>
      <c r="AD262" s="144">
        <v>0</v>
      </c>
      <c r="AE262" s="144"/>
      <c r="AF262" s="145">
        <f t="shared" si="80"/>
        <v>1225</v>
      </c>
      <c r="AG262" s="145">
        <f t="shared" si="90"/>
        <v>4418.8</v>
      </c>
      <c r="AH262" s="152"/>
      <c r="AI262" s="152"/>
      <c r="AJ262" s="35" t="str">
        <f t="shared" si="91"/>
        <v>651-PR</v>
      </c>
      <c r="AK262" s="36"/>
    </row>
    <row r="263" spans="1:37" s="32" customFormat="1" ht="36" customHeight="1" x14ac:dyDescent="0.2">
      <c r="A263" s="40" t="s">
        <v>789</v>
      </c>
      <c r="B263" s="40"/>
      <c r="C263" s="49" t="s">
        <v>790</v>
      </c>
      <c r="D263" s="135" t="s">
        <v>114</v>
      </c>
      <c r="E263" s="135" t="s">
        <v>158</v>
      </c>
      <c r="F263" s="143" t="s">
        <v>164</v>
      </c>
      <c r="G263" s="143" t="s">
        <v>796</v>
      </c>
      <c r="H263" s="143" t="s">
        <v>129</v>
      </c>
      <c r="I263" s="136">
        <v>56</v>
      </c>
      <c r="J263" s="40" t="s">
        <v>58</v>
      </c>
      <c r="K263" s="41">
        <v>585</v>
      </c>
      <c r="L263" s="144">
        <v>0</v>
      </c>
      <c r="M263" s="144">
        <v>10</v>
      </c>
      <c r="N263" s="144">
        <f t="shared" si="81"/>
        <v>10</v>
      </c>
      <c r="O263" s="145">
        <f t="shared" si="87"/>
        <v>5850</v>
      </c>
      <c r="P263" s="146">
        <v>28</v>
      </c>
      <c r="Q263" s="146">
        <v>24</v>
      </c>
      <c r="R263" s="148">
        <v>0.4</v>
      </c>
      <c r="S263" s="148">
        <f t="shared" si="85"/>
        <v>268.80000000000007</v>
      </c>
      <c r="T263" s="149" t="s">
        <v>806</v>
      </c>
      <c r="U263" s="146">
        <v>300</v>
      </c>
      <c r="V263" s="145">
        <f t="shared" si="82"/>
        <v>3000</v>
      </c>
      <c r="W263" s="216" t="s">
        <v>793</v>
      </c>
      <c r="X263" s="145">
        <f t="shared" si="86"/>
        <v>9118.7999999999993</v>
      </c>
      <c r="Y263" s="146">
        <f t="shared" si="88"/>
        <v>2000</v>
      </c>
      <c r="Z263" s="146">
        <v>1</v>
      </c>
      <c r="AA263" s="146">
        <v>225</v>
      </c>
      <c r="AB263" s="144">
        <f t="shared" si="89"/>
        <v>225</v>
      </c>
      <c r="AC263" s="150" t="s">
        <v>807</v>
      </c>
      <c r="AD263" s="144">
        <v>0</v>
      </c>
      <c r="AE263" s="144"/>
      <c r="AF263" s="145">
        <f t="shared" si="80"/>
        <v>2225</v>
      </c>
      <c r="AG263" s="145">
        <f t="shared" si="90"/>
        <v>11343.8</v>
      </c>
      <c r="AH263" s="152"/>
      <c r="AI263" s="152"/>
      <c r="AJ263" s="35" t="str">
        <f t="shared" si="91"/>
        <v>651-PR</v>
      </c>
      <c r="AK263" s="39" t="s">
        <v>799</v>
      </c>
    </row>
    <row r="264" spans="1:37" s="32" customFormat="1" ht="34.5" customHeight="1" x14ac:dyDescent="0.2">
      <c r="A264" s="40" t="s">
        <v>789</v>
      </c>
      <c r="B264" s="40"/>
      <c r="C264" s="49" t="s">
        <v>790</v>
      </c>
      <c r="D264" s="135" t="s">
        <v>114</v>
      </c>
      <c r="E264" s="135" t="s">
        <v>158</v>
      </c>
      <c r="F264" s="143" t="s">
        <v>451</v>
      </c>
      <c r="G264" s="143" t="s">
        <v>796</v>
      </c>
      <c r="H264" s="143" t="s">
        <v>659</v>
      </c>
      <c r="I264" s="136">
        <v>56</v>
      </c>
      <c r="J264" s="40" t="s">
        <v>58</v>
      </c>
      <c r="K264" s="41">
        <v>585</v>
      </c>
      <c r="L264" s="144">
        <v>20</v>
      </c>
      <c r="M264" s="144">
        <v>0</v>
      </c>
      <c r="N264" s="144">
        <f t="shared" si="81"/>
        <v>20</v>
      </c>
      <c r="O264" s="145">
        <f t="shared" si="87"/>
        <v>11700</v>
      </c>
      <c r="P264" s="146">
        <v>36</v>
      </c>
      <c r="Q264" s="146">
        <v>16</v>
      </c>
      <c r="R264" s="148">
        <v>0.4</v>
      </c>
      <c r="S264" s="148">
        <f t="shared" si="85"/>
        <v>230.4</v>
      </c>
      <c r="T264" s="149" t="s">
        <v>808</v>
      </c>
      <c r="U264" s="146">
        <v>150</v>
      </c>
      <c r="V264" s="145">
        <f t="shared" si="82"/>
        <v>3000</v>
      </c>
      <c r="W264" s="139" t="s">
        <v>661</v>
      </c>
      <c r="X264" s="145">
        <f t="shared" si="86"/>
        <v>14930.4</v>
      </c>
      <c r="Y264" s="146">
        <f t="shared" si="88"/>
        <v>4000</v>
      </c>
      <c r="Z264" s="146">
        <v>1</v>
      </c>
      <c r="AA264" s="146">
        <v>225</v>
      </c>
      <c r="AB264" s="144">
        <f t="shared" si="89"/>
        <v>225</v>
      </c>
      <c r="AC264" s="150" t="s">
        <v>809</v>
      </c>
      <c r="AD264" s="144">
        <v>0</v>
      </c>
      <c r="AE264" s="144"/>
      <c r="AF264" s="145">
        <f t="shared" si="80"/>
        <v>4225</v>
      </c>
      <c r="AG264" s="145">
        <f t="shared" si="90"/>
        <v>19155.400000000001</v>
      </c>
      <c r="AH264" s="152"/>
      <c r="AI264" s="152"/>
      <c r="AJ264" s="35" t="str">
        <f t="shared" si="91"/>
        <v>651-PR</v>
      </c>
      <c r="AK264" s="36"/>
    </row>
    <row r="265" spans="1:37" s="32" customFormat="1" ht="39.75" customHeight="1" x14ac:dyDescent="0.2">
      <c r="A265" s="40" t="s">
        <v>789</v>
      </c>
      <c r="B265" s="40"/>
      <c r="C265" s="49" t="s">
        <v>790</v>
      </c>
      <c r="D265" s="135" t="s">
        <v>114</v>
      </c>
      <c r="E265" s="135" t="s">
        <v>54</v>
      </c>
      <c r="F265" s="143" t="s">
        <v>392</v>
      </c>
      <c r="G265" s="143" t="s">
        <v>796</v>
      </c>
      <c r="H265" s="143" t="s">
        <v>659</v>
      </c>
      <c r="I265" s="136">
        <v>56</v>
      </c>
      <c r="J265" s="40" t="s">
        <v>58</v>
      </c>
      <c r="K265" s="41">
        <v>585</v>
      </c>
      <c r="L265" s="144">
        <v>20</v>
      </c>
      <c r="M265" s="144">
        <v>0</v>
      </c>
      <c r="N265" s="144">
        <f t="shared" si="81"/>
        <v>20</v>
      </c>
      <c r="O265" s="145">
        <f t="shared" si="87"/>
        <v>11700</v>
      </c>
      <c r="P265" s="146">
        <v>36</v>
      </c>
      <c r="Q265" s="146">
        <v>42</v>
      </c>
      <c r="R265" s="148">
        <v>0.4</v>
      </c>
      <c r="S265" s="148">
        <f t="shared" si="85"/>
        <v>604.80000000000007</v>
      </c>
      <c r="T265" s="155" t="s">
        <v>810</v>
      </c>
      <c r="U265" s="146">
        <v>150</v>
      </c>
      <c r="V265" s="145">
        <f t="shared" si="82"/>
        <v>3000</v>
      </c>
      <c r="W265" s="139" t="s">
        <v>661</v>
      </c>
      <c r="X265" s="145">
        <f t="shared" si="86"/>
        <v>15304.8</v>
      </c>
      <c r="Y265" s="146">
        <f t="shared" si="88"/>
        <v>4000</v>
      </c>
      <c r="Z265" s="146">
        <v>1</v>
      </c>
      <c r="AA265" s="146">
        <v>363</v>
      </c>
      <c r="AB265" s="144">
        <f t="shared" si="89"/>
        <v>363</v>
      </c>
      <c r="AC265" s="136" t="s">
        <v>811</v>
      </c>
      <c r="AD265" s="151">
        <v>0</v>
      </c>
      <c r="AE265" s="151"/>
      <c r="AF265" s="145">
        <f t="shared" si="80"/>
        <v>4363</v>
      </c>
      <c r="AG265" s="145">
        <f t="shared" si="90"/>
        <v>19667.8</v>
      </c>
      <c r="AH265" s="152"/>
      <c r="AI265" s="152"/>
      <c r="AJ265" s="35" t="str">
        <f t="shared" si="91"/>
        <v>651-PR</v>
      </c>
      <c r="AK265" s="39" t="s">
        <v>812</v>
      </c>
    </row>
    <row r="266" spans="1:37" s="32" customFormat="1" ht="36" customHeight="1" x14ac:dyDescent="0.2">
      <c r="A266" s="40" t="s">
        <v>789</v>
      </c>
      <c r="B266" s="40"/>
      <c r="C266" s="49" t="s">
        <v>790</v>
      </c>
      <c r="D266" s="135" t="s">
        <v>114</v>
      </c>
      <c r="E266" s="135" t="s">
        <v>63</v>
      </c>
      <c r="F266" s="143" t="s">
        <v>559</v>
      </c>
      <c r="G266" s="143" t="s">
        <v>324</v>
      </c>
      <c r="H266" s="143" t="s">
        <v>129</v>
      </c>
      <c r="I266" s="136">
        <v>56</v>
      </c>
      <c r="J266" s="40" t="s">
        <v>58</v>
      </c>
      <c r="K266" s="41">
        <v>585</v>
      </c>
      <c r="L266" s="144">
        <v>21</v>
      </c>
      <c r="M266" s="144">
        <v>0</v>
      </c>
      <c r="N266" s="144">
        <f t="shared" si="81"/>
        <v>21</v>
      </c>
      <c r="O266" s="145">
        <f t="shared" si="87"/>
        <v>12285</v>
      </c>
      <c r="P266" s="146">
        <v>28</v>
      </c>
      <c r="Q266" s="146">
        <v>14</v>
      </c>
      <c r="R266" s="148">
        <v>0.4</v>
      </c>
      <c r="S266" s="148">
        <f t="shared" si="85"/>
        <v>156.80000000000001</v>
      </c>
      <c r="T266" s="155" t="s">
        <v>813</v>
      </c>
      <c r="U266" s="146">
        <v>300</v>
      </c>
      <c r="V266" s="145">
        <f t="shared" si="82"/>
        <v>6300</v>
      </c>
      <c r="W266" s="139" t="s">
        <v>793</v>
      </c>
      <c r="X266" s="145">
        <f t="shared" si="86"/>
        <v>18741.8</v>
      </c>
      <c r="Y266" s="146">
        <f t="shared" si="88"/>
        <v>4200</v>
      </c>
      <c r="Z266" s="146">
        <v>1</v>
      </c>
      <c r="AA266" s="146">
        <v>310</v>
      </c>
      <c r="AB266" s="144">
        <f t="shared" si="89"/>
        <v>310</v>
      </c>
      <c r="AC266" s="136" t="s">
        <v>814</v>
      </c>
      <c r="AD266" s="144">
        <v>0</v>
      </c>
      <c r="AE266" s="144"/>
      <c r="AF266" s="145">
        <f t="shared" si="80"/>
        <v>4510</v>
      </c>
      <c r="AG266" s="145">
        <f t="shared" si="90"/>
        <v>23251.8</v>
      </c>
      <c r="AH266" s="152"/>
      <c r="AI266" s="152"/>
      <c r="AJ266" s="35" t="str">
        <f t="shared" si="91"/>
        <v>651-PR</v>
      </c>
      <c r="AK266" s="39" t="s">
        <v>799</v>
      </c>
    </row>
    <row r="267" spans="1:37" s="32" customFormat="1" ht="50" customHeight="1" x14ac:dyDescent="0.2">
      <c r="A267" s="40" t="s">
        <v>815</v>
      </c>
      <c r="B267" s="40"/>
      <c r="C267" s="49" t="s">
        <v>816</v>
      </c>
      <c r="D267" s="135" t="s">
        <v>38</v>
      </c>
      <c r="E267" s="135" t="s">
        <v>63</v>
      </c>
      <c r="F267" s="143" t="s">
        <v>245</v>
      </c>
      <c r="G267" s="143" t="s">
        <v>207</v>
      </c>
      <c r="H267" s="143" t="s">
        <v>208</v>
      </c>
      <c r="I267" s="136">
        <v>45</v>
      </c>
      <c r="J267" s="40" t="s">
        <v>43</v>
      </c>
      <c r="K267" s="41">
        <v>1200</v>
      </c>
      <c r="L267" s="144">
        <v>0</v>
      </c>
      <c r="M267" s="144">
        <v>17</v>
      </c>
      <c r="N267" s="144">
        <f t="shared" ref="N267:N301" si="92">L267+M267</f>
        <v>17</v>
      </c>
      <c r="O267" s="145">
        <f t="shared" si="87"/>
        <v>20400</v>
      </c>
      <c r="P267" s="146">
        <v>0</v>
      </c>
      <c r="Q267" s="146">
        <v>0</v>
      </c>
      <c r="R267" s="148">
        <v>0.4</v>
      </c>
      <c r="S267" s="148">
        <f t="shared" si="85"/>
        <v>0</v>
      </c>
      <c r="T267" s="149"/>
      <c r="U267" s="145">
        <v>0</v>
      </c>
      <c r="V267" s="145">
        <v>0</v>
      </c>
      <c r="W267" s="208"/>
      <c r="X267" s="145">
        <f t="shared" si="86"/>
        <v>20400</v>
      </c>
      <c r="Y267" s="145">
        <f t="shared" si="88"/>
        <v>3400</v>
      </c>
      <c r="Z267" s="146">
        <v>21</v>
      </c>
      <c r="AA267" s="145">
        <v>160</v>
      </c>
      <c r="AB267" s="144">
        <f t="shared" si="89"/>
        <v>3360</v>
      </c>
      <c r="AC267" s="136" t="s">
        <v>817</v>
      </c>
      <c r="AD267" s="144">
        <v>0</v>
      </c>
      <c r="AE267" s="144"/>
      <c r="AF267" s="145">
        <f t="shared" si="80"/>
        <v>6760</v>
      </c>
      <c r="AG267" s="145">
        <f t="shared" si="90"/>
        <v>27160</v>
      </c>
      <c r="AH267" s="152">
        <f>SUM(N267:N267)</f>
        <v>17</v>
      </c>
      <c r="AI267" s="152">
        <f>SUM(AG267:AG267)</f>
        <v>27160</v>
      </c>
      <c r="AJ267" s="66" t="str">
        <f t="shared" si="91"/>
        <v>652-A</v>
      </c>
      <c r="AK267" s="77" t="s">
        <v>818</v>
      </c>
    </row>
    <row r="268" spans="1:37" s="32" customFormat="1" ht="39.75" customHeight="1" x14ac:dyDescent="0.2">
      <c r="A268" s="40" t="s">
        <v>819</v>
      </c>
      <c r="B268" s="40"/>
      <c r="C268" s="49" t="s">
        <v>820</v>
      </c>
      <c r="D268" s="135" t="s">
        <v>38</v>
      </c>
      <c r="E268" s="135" t="s">
        <v>158</v>
      </c>
      <c r="F268" s="143" t="s">
        <v>188</v>
      </c>
      <c r="G268" s="143" t="s">
        <v>399</v>
      </c>
      <c r="H268" s="143" t="s">
        <v>400</v>
      </c>
      <c r="I268" s="136">
        <v>45</v>
      </c>
      <c r="J268" s="40" t="s">
        <v>43</v>
      </c>
      <c r="K268" s="41">
        <v>1200</v>
      </c>
      <c r="L268" s="144">
        <v>18</v>
      </c>
      <c r="M268" s="144">
        <v>0</v>
      </c>
      <c r="N268" s="144">
        <f t="shared" si="92"/>
        <v>18</v>
      </c>
      <c r="O268" s="145">
        <f t="shared" si="87"/>
        <v>21600</v>
      </c>
      <c r="P268" s="146">
        <v>0</v>
      </c>
      <c r="Q268" s="146">
        <v>0</v>
      </c>
      <c r="R268" s="148">
        <v>0.4</v>
      </c>
      <c r="S268" s="148">
        <f t="shared" si="85"/>
        <v>0</v>
      </c>
      <c r="T268" s="149"/>
      <c r="U268" s="145">
        <v>0</v>
      </c>
      <c r="V268" s="145">
        <f t="shared" ref="V268:V292" si="93">(N268*U268)</f>
        <v>0</v>
      </c>
      <c r="W268" s="139"/>
      <c r="X268" s="145">
        <f t="shared" si="86"/>
        <v>21600</v>
      </c>
      <c r="Y268" s="145">
        <f t="shared" si="88"/>
        <v>3600</v>
      </c>
      <c r="Z268" s="145">
        <v>15</v>
      </c>
      <c r="AA268" s="145">
        <v>980</v>
      </c>
      <c r="AB268" s="144">
        <f t="shared" si="89"/>
        <v>14700</v>
      </c>
      <c r="AC268" s="136" t="s">
        <v>821</v>
      </c>
      <c r="AD268" s="144">
        <v>0</v>
      </c>
      <c r="AE268" s="144"/>
      <c r="AF268" s="145">
        <f t="shared" si="80"/>
        <v>18300</v>
      </c>
      <c r="AG268" s="145">
        <f t="shared" si="90"/>
        <v>39900</v>
      </c>
      <c r="AH268" s="152">
        <f>SUM(N268:N269)</f>
        <v>33</v>
      </c>
      <c r="AI268" s="152">
        <f>SUM(AG268:AG269)</f>
        <v>63300</v>
      </c>
      <c r="AJ268" s="66" t="str">
        <f t="shared" si="91"/>
        <v>652-B</v>
      </c>
      <c r="AK268" s="36"/>
    </row>
    <row r="269" spans="1:37" s="32" customFormat="1" ht="42.75" customHeight="1" x14ac:dyDescent="0.2">
      <c r="A269" s="40" t="s">
        <v>819</v>
      </c>
      <c r="B269" s="40"/>
      <c r="C269" s="49" t="s">
        <v>820</v>
      </c>
      <c r="D269" s="135" t="s">
        <v>38</v>
      </c>
      <c r="E269" s="135" t="s">
        <v>63</v>
      </c>
      <c r="F269" s="188" t="s">
        <v>40</v>
      </c>
      <c r="G269" s="143" t="s">
        <v>399</v>
      </c>
      <c r="H269" s="143" t="s">
        <v>400</v>
      </c>
      <c r="I269" s="136">
        <v>45</v>
      </c>
      <c r="J269" s="40" t="s">
        <v>43</v>
      </c>
      <c r="K269" s="41">
        <v>1200</v>
      </c>
      <c r="L269" s="144">
        <v>0</v>
      </c>
      <c r="M269" s="144">
        <v>15</v>
      </c>
      <c r="N269" s="144">
        <f t="shared" si="92"/>
        <v>15</v>
      </c>
      <c r="O269" s="145">
        <f t="shared" si="87"/>
        <v>18000</v>
      </c>
      <c r="P269" s="146">
        <v>0</v>
      </c>
      <c r="Q269" s="146">
        <v>0</v>
      </c>
      <c r="R269" s="148">
        <v>0.4</v>
      </c>
      <c r="S269" s="148">
        <f t="shared" si="85"/>
        <v>0</v>
      </c>
      <c r="T269" s="149"/>
      <c r="U269" s="145">
        <v>0</v>
      </c>
      <c r="V269" s="145">
        <f t="shared" si="93"/>
        <v>0</v>
      </c>
      <c r="W269" s="139"/>
      <c r="X269" s="145">
        <f t="shared" si="86"/>
        <v>18000</v>
      </c>
      <c r="Y269" s="145">
        <f t="shared" si="88"/>
        <v>3000</v>
      </c>
      <c r="Z269" s="145">
        <v>15</v>
      </c>
      <c r="AA269" s="145">
        <v>160</v>
      </c>
      <c r="AB269" s="144">
        <f t="shared" si="89"/>
        <v>2400</v>
      </c>
      <c r="AC269" s="150" t="s">
        <v>822</v>
      </c>
      <c r="AD269" s="144">
        <v>0</v>
      </c>
      <c r="AE269" s="144"/>
      <c r="AF269" s="145">
        <f t="shared" ref="AF269:AF292" si="94">Y269+AB269+AD269</f>
        <v>5400</v>
      </c>
      <c r="AG269" s="145">
        <f t="shared" si="90"/>
        <v>23400</v>
      </c>
      <c r="AH269" s="152" t="s">
        <v>62</v>
      </c>
      <c r="AI269" s="152" t="s">
        <v>62</v>
      </c>
      <c r="AJ269" s="66" t="str">
        <f t="shared" si="91"/>
        <v>652-B</v>
      </c>
      <c r="AK269" s="36"/>
    </row>
    <row r="270" spans="1:37" s="32" customFormat="1" ht="34.5" customHeight="1" x14ac:dyDescent="0.2">
      <c r="A270" s="40" t="s">
        <v>823</v>
      </c>
      <c r="B270" s="40"/>
      <c r="C270" s="49" t="s">
        <v>384</v>
      </c>
      <c r="D270" s="33" t="s">
        <v>38</v>
      </c>
      <c r="E270" s="33" t="s">
        <v>158</v>
      </c>
      <c r="F270" s="188" t="s">
        <v>655</v>
      </c>
      <c r="G270" s="188" t="s">
        <v>389</v>
      </c>
      <c r="H270" s="188" t="s">
        <v>390</v>
      </c>
      <c r="I270" s="136">
        <v>45</v>
      </c>
      <c r="J270" s="64" t="s">
        <v>262</v>
      </c>
      <c r="K270" s="41">
        <v>585</v>
      </c>
      <c r="L270" s="144">
        <v>17</v>
      </c>
      <c r="M270" s="144">
        <v>0</v>
      </c>
      <c r="N270" s="144">
        <f t="shared" si="92"/>
        <v>17</v>
      </c>
      <c r="O270" s="145">
        <f t="shared" si="87"/>
        <v>9945</v>
      </c>
      <c r="P270" s="146">
        <v>14</v>
      </c>
      <c r="Q270" s="146">
        <v>116</v>
      </c>
      <c r="R270" s="148">
        <v>0.4</v>
      </c>
      <c r="S270" s="148">
        <f t="shared" si="85"/>
        <v>649.60000000000014</v>
      </c>
      <c r="T270" s="155" t="s">
        <v>824</v>
      </c>
      <c r="U270" s="146">
        <v>310</v>
      </c>
      <c r="V270" s="145">
        <f t="shared" si="93"/>
        <v>5270</v>
      </c>
      <c r="W270" s="139" t="s">
        <v>825</v>
      </c>
      <c r="X270" s="145">
        <f t="shared" si="86"/>
        <v>15864.6</v>
      </c>
      <c r="Y270" s="146">
        <f t="shared" si="88"/>
        <v>3400</v>
      </c>
      <c r="Z270" s="145">
        <v>1</v>
      </c>
      <c r="AA270" s="145">
        <v>625</v>
      </c>
      <c r="AB270" s="144">
        <f t="shared" si="89"/>
        <v>625</v>
      </c>
      <c r="AC270" s="150" t="s">
        <v>826</v>
      </c>
      <c r="AD270" s="151">
        <v>0</v>
      </c>
      <c r="AE270" s="151"/>
      <c r="AF270" s="145">
        <f t="shared" si="94"/>
        <v>4025</v>
      </c>
      <c r="AG270" s="145">
        <f t="shared" si="90"/>
        <v>19889.599999999999</v>
      </c>
      <c r="AH270" s="152">
        <f>SUM(N270:N291)</f>
        <v>379</v>
      </c>
      <c r="AI270" s="152">
        <f>SUM(AG270:AG291)</f>
        <v>530783</v>
      </c>
      <c r="AJ270" s="66" t="str">
        <f t="shared" si="91"/>
        <v>652-PR</v>
      </c>
      <c r="AK270" s="36"/>
    </row>
    <row r="271" spans="1:37" s="32" customFormat="1" ht="31.5" customHeight="1" x14ac:dyDescent="0.2">
      <c r="A271" s="40" t="s">
        <v>823</v>
      </c>
      <c r="B271" s="40"/>
      <c r="C271" s="49" t="s">
        <v>384</v>
      </c>
      <c r="D271" s="33" t="s">
        <v>38</v>
      </c>
      <c r="E271" s="33" t="s">
        <v>158</v>
      </c>
      <c r="F271" s="188" t="s">
        <v>655</v>
      </c>
      <c r="G271" s="188" t="s">
        <v>389</v>
      </c>
      <c r="H271" s="188" t="s">
        <v>390</v>
      </c>
      <c r="I271" s="136">
        <v>45</v>
      </c>
      <c r="J271" s="64" t="s">
        <v>262</v>
      </c>
      <c r="K271" s="41">
        <v>585</v>
      </c>
      <c r="L271" s="144">
        <v>0</v>
      </c>
      <c r="M271" s="144">
        <v>11</v>
      </c>
      <c r="N271" s="144">
        <f t="shared" si="92"/>
        <v>11</v>
      </c>
      <c r="O271" s="145">
        <f t="shared" si="87"/>
        <v>6435</v>
      </c>
      <c r="P271" s="146">
        <v>14</v>
      </c>
      <c r="Q271" s="146">
        <v>116</v>
      </c>
      <c r="R271" s="148">
        <v>0.4</v>
      </c>
      <c r="S271" s="148">
        <f t="shared" si="85"/>
        <v>649.60000000000014</v>
      </c>
      <c r="T271" s="155" t="s">
        <v>824</v>
      </c>
      <c r="U271" s="146">
        <v>310</v>
      </c>
      <c r="V271" s="145">
        <f t="shared" si="93"/>
        <v>3410</v>
      </c>
      <c r="W271" s="221" t="s">
        <v>825</v>
      </c>
      <c r="X271" s="145">
        <f t="shared" si="86"/>
        <v>10494.6</v>
      </c>
      <c r="Y271" s="146">
        <f t="shared" si="88"/>
        <v>2200</v>
      </c>
      <c r="Z271" s="145">
        <v>1</v>
      </c>
      <c r="AA271" s="145">
        <v>625</v>
      </c>
      <c r="AB271" s="144">
        <f t="shared" si="89"/>
        <v>625</v>
      </c>
      <c r="AC271" s="150" t="s">
        <v>827</v>
      </c>
      <c r="AD271" s="151">
        <v>0</v>
      </c>
      <c r="AE271" s="151"/>
      <c r="AF271" s="145">
        <f t="shared" si="94"/>
        <v>2825</v>
      </c>
      <c r="AG271" s="145">
        <f t="shared" si="90"/>
        <v>13319.6</v>
      </c>
      <c r="AH271" s="152"/>
      <c r="AI271" s="152"/>
      <c r="AJ271" s="66" t="str">
        <f t="shared" si="91"/>
        <v>652-PR</v>
      </c>
      <c r="AK271" s="36"/>
    </row>
    <row r="272" spans="1:37" s="32" customFormat="1" ht="39.75" customHeight="1" x14ac:dyDescent="0.2">
      <c r="A272" s="40" t="s">
        <v>823</v>
      </c>
      <c r="B272" s="40"/>
      <c r="C272" s="49" t="s">
        <v>384</v>
      </c>
      <c r="D272" s="33" t="s">
        <v>38</v>
      </c>
      <c r="E272" s="33" t="s">
        <v>158</v>
      </c>
      <c r="F272" s="188" t="s">
        <v>456</v>
      </c>
      <c r="G272" s="188" t="s">
        <v>828</v>
      </c>
      <c r="H272" s="143" t="s">
        <v>208</v>
      </c>
      <c r="I272" s="136">
        <v>45</v>
      </c>
      <c r="J272" s="64" t="s">
        <v>58</v>
      </c>
      <c r="K272" s="41">
        <v>585</v>
      </c>
      <c r="L272" s="144">
        <v>0</v>
      </c>
      <c r="M272" s="144">
        <v>21</v>
      </c>
      <c r="N272" s="144">
        <f t="shared" si="92"/>
        <v>21</v>
      </c>
      <c r="O272" s="145">
        <f t="shared" si="87"/>
        <v>12285</v>
      </c>
      <c r="P272" s="146">
        <v>28</v>
      </c>
      <c r="Q272" s="146">
        <v>116</v>
      </c>
      <c r="R272" s="148">
        <v>0.4</v>
      </c>
      <c r="S272" s="148">
        <f t="shared" si="85"/>
        <v>1299.2000000000003</v>
      </c>
      <c r="T272" s="155" t="s">
        <v>829</v>
      </c>
      <c r="U272" s="146">
        <v>235</v>
      </c>
      <c r="V272" s="145">
        <f t="shared" si="93"/>
        <v>4935</v>
      </c>
      <c r="W272" s="139" t="s">
        <v>830</v>
      </c>
      <c r="X272" s="145">
        <f t="shared" si="86"/>
        <v>18519.2</v>
      </c>
      <c r="Y272" s="146">
        <f t="shared" si="88"/>
        <v>4200</v>
      </c>
      <c r="Z272" s="145">
        <v>1</v>
      </c>
      <c r="AA272" s="145">
        <v>459</v>
      </c>
      <c r="AB272" s="144">
        <f t="shared" si="89"/>
        <v>459</v>
      </c>
      <c r="AC272" s="150" t="s">
        <v>831</v>
      </c>
      <c r="AD272" s="151">
        <v>0</v>
      </c>
      <c r="AE272" s="151"/>
      <c r="AF272" s="145">
        <f t="shared" si="94"/>
        <v>4659</v>
      </c>
      <c r="AG272" s="145">
        <f t="shared" si="90"/>
        <v>23178.2</v>
      </c>
      <c r="AH272" s="152"/>
      <c r="AI272" s="152"/>
      <c r="AJ272" s="66" t="str">
        <f t="shared" si="91"/>
        <v>652-PR</v>
      </c>
      <c r="AK272" s="36"/>
    </row>
    <row r="273" spans="1:37" s="32" customFormat="1" ht="33" customHeight="1" x14ac:dyDescent="0.2">
      <c r="A273" s="40" t="s">
        <v>823</v>
      </c>
      <c r="B273" s="40"/>
      <c r="C273" s="49" t="s">
        <v>384</v>
      </c>
      <c r="D273" s="135" t="s">
        <v>38</v>
      </c>
      <c r="E273" s="135" t="s">
        <v>54</v>
      </c>
      <c r="F273" s="143" t="s">
        <v>477</v>
      </c>
      <c r="G273" s="143" t="s">
        <v>832</v>
      </c>
      <c r="H273" s="143" t="s">
        <v>385</v>
      </c>
      <c r="I273" s="136">
        <v>45</v>
      </c>
      <c r="J273" s="40" t="s">
        <v>58</v>
      </c>
      <c r="K273" s="41">
        <v>585</v>
      </c>
      <c r="L273" s="144">
        <v>0</v>
      </c>
      <c r="M273" s="144">
        <v>21</v>
      </c>
      <c r="N273" s="144">
        <f t="shared" si="92"/>
        <v>21</v>
      </c>
      <c r="O273" s="145">
        <f t="shared" si="87"/>
        <v>12285</v>
      </c>
      <c r="P273" s="146">
        <v>14</v>
      </c>
      <c r="Q273" s="146">
        <v>128</v>
      </c>
      <c r="R273" s="148">
        <v>0.4</v>
      </c>
      <c r="S273" s="148">
        <f t="shared" si="85"/>
        <v>716.80000000000007</v>
      </c>
      <c r="T273" s="155" t="s">
        <v>833</v>
      </c>
      <c r="U273" s="146">
        <v>385</v>
      </c>
      <c r="V273" s="145">
        <f t="shared" si="93"/>
        <v>8085</v>
      </c>
      <c r="W273" s="221" t="s">
        <v>387</v>
      </c>
      <c r="X273" s="145">
        <f t="shared" si="86"/>
        <v>21086.799999999999</v>
      </c>
      <c r="Y273" s="146">
        <f t="shared" si="88"/>
        <v>4200</v>
      </c>
      <c r="Z273" s="146">
        <v>1</v>
      </c>
      <c r="AA273" s="146">
        <v>667</v>
      </c>
      <c r="AB273" s="144">
        <f t="shared" si="89"/>
        <v>667</v>
      </c>
      <c r="AC273" s="150" t="s">
        <v>834</v>
      </c>
      <c r="AD273" s="151">
        <v>0</v>
      </c>
      <c r="AE273" s="151"/>
      <c r="AF273" s="145">
        <f t="shared" si="94"/>
        <v>4867</v>
      </c>
      <c r="AG273" s="145">
        <f t="shared" si="90"/>
        <v>25953.8</v>
      </c>
      <c r="AH273" s="152"/>
      <c r="AI273" s="152"/>
      <c r="AJ273" s="66" t="str">
        <f t="shared" si="91"/>
        <v>652-PR</v>
      </c>
      <c r="AK273" s="36"/>
    </row>
    <row r="274" spans="1:37" s="32" customFormat="1" ht="33.75" customHeight="1" x14ac:dyDescent="0.2">
      <c r="A274" s="40" t="s">
        <v>823</v>
      </c>
      <c r="B274" s="40"/>
      <c r="C274" s="49" t="s">
        <v>384</v>
      </c>
      <c r="D274" s="135" t="s">
        <v>38</v>
      </c>
      <c r="E274" s="135" t="s">
        <v>54</v>
      </c>
      <c r="F274" s="143" t="s">
        <v>477</v>
      </c>
      <c r="G274" s="143" t="s">
        <v>832</v>
      </c>
      <c r="H274" s="143" t="s">
        <v>385</v>
      </c>
      <c r="I274" s="136">
        <v>45</v>
      </c>
      <c r="J274" s="40" t="s">
        <v>58</v>
      </c>
      <c r="K274" s="41">
        <v>585</v>
      </c>
      <c r="L274" s="144">
        <v>22</v>
      </c>
      <c r="M274" s="144">
        <v>0</v>
      </c>
      <c r="N274" s="144">
        <f t="shared" si="92"/>
        <v>22</v>
      </c>
      <c r="O274" s="145">
        <f t="shared" si="87"/>
        <v>12870</v>
      </c>
      <c r="P274" s="146">
        <v>14</v>
      </c>
      <c r="Q274" s="146">
        <v>128</v>
      </c>
      <c r="R274" s="148">
        <v>0.4</v>
      </c>
      <c r="S274" s="148">
        <f t="shared" si="85"/>
        <v>716.80000000000007</v>
      </c>
      <c r="T274" s="155" t="s">
        <v>835</v>
      </c>
      <c r="U274" s="146">
        <v>385</v>
      </c>
      <c r="V274" s="145">
        <f t="shared" si="93"/>
        <v>8470</v>
      </c>
      <c r="W274" s="139" t="s">
        <v>387</v>
      </c>
      <c r="X274" s="145">
        <f t="shared" si="86"/>
        <v>22056.799999999999</v>
      </c>
      <c r="Y274" s="146">
        <f t="shared" si="88"/>
        <v>4400</v>
      </c>
      <c r="Z274" s="146">
        <v>1</v>
      </c>
      <c r="AA274" s="146">
        <v>667</v>
      </c>
      <c r="AB274" s="144">
        <f t="shared" si="89"/>
        <v>667</v>
      </c>
      <c r="AC274" s="150" t="s">
        <v>834</v>
      </c>
      <c r="AD274" s="151">
        <v>0</v>
      </c>
      <c r="AE274" s="151"/>
      <c r="AF274" s="145">
        <f t="shared" si="94"/>
        <v>5067</v>
      </c>
      <c r="AG274" s="145">
        <f t="shared" si="90"/>
        <v>27123.8</v>
      </c>
      <c r="AH274" s="152"/>
      <c r="AI274" s="152"/>
      <c r="AJ274" s="66" t="str">
        <f t="shared" si="91"/>
        <v>652-PR</v>
      </c>
      <c r="AK274" s="36"/>
    </row>
    <row r="275" spans="1:37" s="32" customFormat="1" ht="38.25" customHeight="1" x14ac:dyDescent="0.2">
      <c r="A275" s="40" t="s">
        <v>823</v>
      </c>
      <c r="B275" s="40"/>
      <c r="C275" s="49" t="s">
        <v>384</v>
      </c>
      <c r="D275" s="135" t="s">
        <v>38</v>
      </c>
      <c r="E275" s="135" t="s">
        <v>54</v>
      </c>
      <c r="F275" s="143" t="s">
        <v>231</v>
      </c>
      <c r="G275" s="143" t="s">
        <v>56</v>
      </c>
      <c r="H275" s="143" t="s">
        <v>385</v>
      </c>
      <c r="I275" s="136">
        <v>45</v>
      </c>
      <c r="J275" s="40" t="s">
        <v>58</v>
      </c>
      <c r="K275" s="41">
        <v>585</v>
      </c>
      <c r="L275" s="144">
        <v>18</v>
      </c>
      <c r="M275" s="144">
        <v>0</v>
      </c>
      <c r="N275" s="144">
        <f t="shared" si="92"/>
        <v>18</v>
      </c>
      <c r="O275" s="145">
        <f t="shared" si="87"/>
        <v>10530</v>
      </c>
      <c r="P275" s="146">
        <v>28</v>
      </c>
      <c r="Q275" s="146">
        <v>14</v>
      </c>
      <c r="R275" s="148">
        <v>0.4</v>
      </c>
      <c r="S275" s="147">
        <f t="shared" si="85"/>
        <v>156.80000000000001</v>
      </c>
      <c r="T275" s="143" t="s">
        <v>836</v>
      </c>
      <c r="U275" s="146">
        <v>385</v>
      </c>
      <c r="V275" s="145">
        <f t="shared" si="93"/>
        <v>6930</v>
      </c>
      <c r="W275" s="139" t="s">
        <v>387</v>
      </c>
      <c r="X275" s="145">
        <f t="shared" si="86"/>
        <v>17616.8</v>
      </c>
      <c r="Y275" s="145">
        <f t="shared" si="88"/>
        <v>3600</v>
      </c>
      <c r="Z275" s="145">
        <v>1</v>
      </c>
      <c r="AA275" s="145">
        <v>149</v>
      </c>
      <c r="AB275" s="144">
        <f t="shared" si="89"/>
        <v>149</v>
      </c>
      <c r="AC275" s="150" t="s">
        <v>837</v>
      </c>
      <c r="AD275" s="144">
        <v>0</v>
      </c>
      <c r="AE275" s="144"/>
      <c r="AF275" s="145">
        <f t="shared" si="94"/>
        <v>3749</v>
      </c>
      <c r="AG275" s="145">
        <f t="shared" si="90"/>
        <v>21365.8</v>
      </c>
      <c r="AH275" s="152"/>
      <c r="AI275" s="152"/>
      <c r="AJ275" s="66" t="str">
        <f t="shared" si="91"/>
        <v>652-PR</v>
      </c>
      <c r="AK275" s="36"/>
    </row>
    <row r="276" spans="1:37" s="32" customFormat="1" ht="38.25" customHeight="1" x14ac:dyDescent="0.2">
      <c r="A276" s="40" t="s">
        <v>823</v>
      </c>
      <c r="B276" s="40"/>
      <c r="C276" s="49" t="s">
        <v>384</v>
      </c>
      <c r="D276" s="135" t="s">
        <v>38</v>
      </c>
      <c r="E276" s="135" t="s">
        <v>54</v>
      </c>
      <c r="F276" s="143" t="s">
        <v>236</v>
      </c>
      <c r="G276" s="143" t="s">
        <v>65</v>
      </c>
      <c r="H276" s="143" t="s">
        <v>385</v>
      </c>
      <c r="I276" s="136">
        <v>45</v>
      </c>
      <c r="J276" s="40" t="s">
        <v>58</v>
      </c>
      <c r="K276" s="41">
        <v>585</v>
      </c>
      <c r="L276" s="144">
        <v>0</v>
      </c>
      <c r="M276" s="144">
        <v>17</v>
      </c>
      <c r="N276" s="144">
        <f t="shared" si="92"/>
        <v>17</v>
      </c>
      <c r="O276" s="145">
        <f t="shared" si="87"/>
        <v>9945</v>
      </c>
      <c r="P276" s="146">
        <v>28</v>
      </c>
      <c r="Q276" s="146">
        <v>31</v>
      </c>
      <c r="R276" s="148">
        <v>0.4</v>
      </c>
      <c r="S276" s="147">
        <f t="shared" si="85"/>
        <v>347.2</v>
      </c>
      <c r="T276" s="143" t="s">
        <v>838</v>
      </c>
      <c r="U276" s="146">
        <v>385</v>
      </c>
      <c r="V276" s="145">
        <f t="shared" si="93"/>
        <v>6545</v>
      </c>
      <c r="W276" s="139" t="s">
        <v>387</v>
      </c>
      <c r="X276" s="145">
        <f t="shared" si="86"/>
        <v>16837.2</v>
      </c>
      <c r="Y276" s="145">
        <f t="shared" si="88"/>
        <v>3400</v>
      </c>
      <c r="Z276" s="145">
        <v>1</v>
      </c>
      <c r="AA276" s="145">
        <v>149</v>
      </c>
      <c r="AB276" s="144">
        <f t="shared" si="89"/>
        <v>149</v>
      </c>
      <c r="AC276" s="136" t="s">
        <v>839</v>
      </c>
      <c r="AD276" s="144">
        <v>0</v>
      </c>
      <c r="AE276" s="144"/>
      <c r="AF276" s="145">
        <f t="shared" si="94"/>
        <v>3549</v>
      </c>
      <c r="AG276" s="145">
        <f t="shared" si="90"/>
        <v>20386.2</v>
      </c>
      <c r="AH276" s="152"/>
      <c r="AI276" s="152"/>
      <c r="AJ276" s="66" t="str">
        <f t="shared" si="91"/>
        <v>652-PR</v>
      </c>
      <c r="AK276" s="36"/>
    </row>
    <row r="277" spans="1:37" s="32" customFormat="1" ht="40.5" customHeight="1" x14ac:dyDescent="0.2">
      <c r="A277" s="40" t="s">
        <v>823</v>
      </c>
      <c r="B277" s="40"/>
      <c r="C277" s="49" t="s">
        <v>384</v>
      </c>
      <c r="D277" s="135" t="s">
        <v>38</v>
      </c>
      <c r="E277" s="135" t="s">
        <v>54</v>
      </c>
      <c r="F277" s="143" t="s">
        <v>240</v>
      </c>
      <c r="G277" s="143" t="s">
        <v>82</v>
      </c>
      <c r="H277" s="143" t="s">
        <v>385</v>
      </c>
      <c r="I277" s="136">
        <v>45</v>
      </c>
      <c r="J277" s="40" t="s">
        <v>262</v>
      </c>
      <c r="K277" s="41">
        <v>585</v>
      </c>
      <c r="L277" s="144">
        <v>0</v>
      </c>
      <c r="M277" s="144">
        <v>21</v>
      </c>
      <c r="N277" s="144">
        <f t="shared" si="92"/>
        <v>21</v>
      </c>
      <c r="O277" s="145">
        <f t="shared" si="87"/>
        <v>12285</v>
      </c>
      <c r="P277" s="146">
        <v>28</v>
      </c>
      <c r="Q277" s="146">
        <v>8</v>
      </c>
      <c r="R277" s="148">
        <v>0.4</v>
      </c>
      <c r="S277" s="148">
        <f t="shared" si="85"/>
        <v>89.600000000000009</v>
      </c>
      <c r="T277" s="155" t="s">
        <v>840</v>
      </c>
      <c r="U277" s="146">
        <v>385</v>
      </c>
      <c r="V277" s="145">
        <f t="shared" si="93"/>
        <v>8085</v>
      </c>
      <c r="W277" s="139" t="s">
        <v>387</v>
      </c>
      <c r="X277" s="145">
        <f t="shared" si="86"/>
        <v>20459.599999999999</v>
      </c>
      <c r="Y277" s="145">
        <f t="shared" si="88"/>
        <v>4200</v>
      </c>
      <c r="Z277" s="145">
        <v>1</v>
      </c>
      <c r="AA277" s="145">
        <v>149</v>
      </c>
      <c r="AB277" s="144">
        <f t="shared" si="89"/>
        <v>149</v>
      </c>
      <c r="AC277" s="136" t="s">
        <v>841</v>
      </c>
      <c r="AD277" s="151">
        <v>0</v>
      </c>
      <c r="AE277" s="151"/>
      <c r="AF277" s="145">
        <f t="shared" si="94"/>
        <v>4349</v>
      </c>
      <c r="AG277" s="145">
        <f t="shared" si="90"/>
        <v>24808.6</v>
      </c>
      <c r="AH277" s="152"/>
      <c r="AI277" s="152"/>
      <c r="AJ277" s="66" t="str">
        <f t="shared" si="91"/>
        <v>652-PR</v>
      </c>
      <c r="AK277" s="36"/>
    </row>
    <row r="278" spans="1:37" s="32" customFormat="1" ht="39" customHeight="1" x14ac:dyDescent="0.2">
      <c r="A278" s="40" t="s">
        <v>823</v>
      </c>
      <c r="B278" s="40"/>
      <c r="C278" s="49" t="s">
        <v>384</v>
      </c>
      <c r="D278" s="135" t="s">
        <v>38</v>
      </c>
      <c r="E278" s="135" t="s">
        <v>63</v>
      </c>
      <c r="F278" s="143" t="s">
        <v>245</v>
      </c>
      <c r="G278" s="143" t="s">
        <v>207</v>
      </c>
      <c r="H278" s="143" t="s">
        <v>208</v>
      </c>
      <c r="I278" s="136">
        <v>45</v>
      </c>
      <c r="J278" s="40" t="s">
        <v>43</v>
      </c>
      <c r="K278" s="41">
        <v>1200</v>
      </c>
      <c r="L278" s="144">
        <v>0</v>
      </c>
      <c r="M278" s="144">
        <v>20</v>
      </c>
      <c r="N278" s="144">
        <f t="shared" si="92"/>
        <v>20</v>
      </c>
      <c r="O278" s="145">
        <f t="shared" si="87"/>
        <v>24000</v>
      </c>
      <c r="P278" s="146">
        <v>0</v>
      </c>
      <c r="Q278" s="146">
        <v>0</v>
      </c>
      <c r="R278" s="148">
        <v>0.4</v>
      </c>
      <c r="S278" s="148">
        <f t="shared" si="85"/>
        <v>0</v>
      </c>
      <c r="T278" s="149"/>
      <c r="U278" s="146">
        <v>0</v>
      </c>
      <c r="V278" s="145">
        <f t="shared" si="93"/>
        <v>0</v>
      </c>
      <c r="W278" s="216"/>
      <c r="X278" s="145">
        <f t="shared" si="86"/>
        <v>24000</v>
      </c>
      <c r="Y278" s="146">
        <f t="shared" si="88"/>
        <v>4000</v>
      </c>
      <c r="Z278" s="146">
        <v>21</v>
      </c>
      <c r="AA278" s="146">
        <v>160</v>
      </c>
      <c r="AB278" s="144">
        <f t="shared" si="89"/>
        <v>3360</v>
      </c>
      <c r="AC278" s="136" t="s">
        <v>842</v>
      </c>
      <c r="AD278" s="151">
        <v>0</v>
      </c>
      <c r="AE278" s="151"/>
      <c r="AF278" s="145">
        <f t="shared" si="94"/>
        <v>7360</v>
      </c>
      <c r="AG278" s="145">
        <f t="shared" si="90"/>
        <v>31360</v>
      </c>
      <c r="AH278" s="152"/>
      <c r="AI278" s="152"/>
      <c r="AJ278" s="66" t="str">
        <f t="shared" si="91"/>
        <v>652-PR</v>
      </c>
      <c r="AK278" s="36"/>
    </row>
    <row r="279" spans="1:37" s="32" customFormat="1" ht="42" customHeight="1" x14ac:dyDescent="0.2">
      <c r="A279" s="40" t="s">
        <v>823</v>
      </c>
      <c r="B279" s="40"/>
      <c r="C279" s="49" t="s">
        <v>384</v>
      </c>
      <c r="D279" s="135" t="s">
        <v>38</v>
      </c>
      <c r="E279" s="135" t="s">
        <v>63</v>
      </c>
      <c r="F279" s="143" t="s">
        <v>245</v>
      </c>
      <c r="G279" s="143" t="s">
        <v>207</v>
      </c>
      <c r="H279" s="143" t="s">
        <v>208</v>
      </c>
      <c r="I279" s="136">
        <v>45</v>
      </c>
      <c r="J279" s="40" t="s">
        <v>43</v>
      </c>
      <c r="K279" s="41">
        <v>1200</v>
      </c>
      <c r="L279" s="144">
        <v>20</v>
      </c>
      <c r="M279" s="144">
        <v>0</v>
      </c>
      <c r="N279" s="144">
        <f t="shared" si="92"/>
        <v>20</v>
      </c>
      <c r="O279" s="145">
        <f t="shared" si="87"/>
        <v>24000</v>
      </c>
      <c r="P279" s="146">
        <v>0</v>
      </c>
      <c r="Q279" s="146">
        <v>0</v>
      </c>
      <c r="R279" s="148">
        <v>0.4</v>
      </c>
      <c r="S279" s="148">
        <f t="shared" si="85"/>
        <v>0</v>
      </c>
      <c r="T279" s="149"/>
      <c r="U279" s="146">
        <v>0</v>
      </c>
      <c r="V279" s="145">
        <f t="shared" si="93"/>
        <v>0</v>
      </c>
      <c r="W279" s="216"/>
      <c r="X279" s="145">
        <f t="shared" si="86"/>
        <v>24000</v>
      </c>
      <c r="Y279" s="146">
        <f t="shared" si="88"/>
        <v>4000</v>
      </c>
      <c r="Z279" s="146">
        <v>21</v>
      </c>
      <c r="AA279" s="146">
        <v>160</v>
      </c>
      <c r="AB279" s="144">
        <f t="shared" si="89"/>
        <v>3360</v>
      </c>
      <c r="AC279" s="150" t="s">
        <v>843</v>
      </c>
      <c r="AD279" s="151">
        <v>0</v>
      </c>
      <c r="AE279" s="151"/>
      <c r="AF279" s="145">
        <f t="shared" si="94"/>
        <v>7360</v>
      </c>
      <c r="AG279" s="145">
        <f t="shared" si="90"/>
        <v>31360</v>
      </c>
      <c r="AH279" s="152"/>
      <c r="AI279" s="152"/>
      <c r="AJ279" s="66" t="str">
        <f t="shared" si="91"/>
        <v>652-PR</v>
      </c>
      <c r="AK279" s="36"/>
    </row>
    <row r="280" spans="1:37" s="32" customFormat="1" ht="41.25" customHeight="1" x14ac:dyDescent="0.2">
      <c r="A280" s="40" t="s">
        <v>823</v>
      </c>
      <c r="B280" s="40"/>
      <c r="C280" s="49" t="s">
        <v>384</v>
      </c>
      <c r="D280" s="135" t="s">
        <v>38</v>
      </c>
      <c r="E280" s="135" t="s">
        <v>63</v>
      </c>
      <c r="F280" s="143" t="s">
        <v>245</v>
      </c>
      <c r="G280" s="143" t="s">
        <v>399</v>
      </c>
      <c r="H280" s="143" t="s">
        <v>400</v>
      </c>
      <c r="I280" s="136">
        <v>45</v>
      </c>
      <c r="J280" s="40" t="s">
        <v>43</v>
      </c>
      <c r="K280" s="41">
        <v>1200</v>
      </c>
      <c r="L280" s="144">
        <v>0</v>
      </c>
      <c r="M280" s="144">
        <v>15</v>
      </c>
      <c r="N280" s="144">
        <f t="shared" si="92"/>
        <v>15</v>
      </c>
      <c r="O280" s="145">
        <f t="shared" si="87"/>
        <v>18000</v>
      </c>
      <c r="P280" s="146">
        <v>0</v>
      </c>
      <c r="Q280" s="146">
        <v>0</v>
      </c>
      <c r="R280" s="148">
        <v>0.4</v>
      </c>
      <c r="S280" s="148">
        <f t="shared" si="85"/>
        <v>0</v>
      </c>
      <c r="T280" s="149"/>
      <c r="U280" s="146">
        <v>0</v>
      </c>
      <c r="V280" s="145">
        <f t="shared" si="93"/>
        <v>0</v>
      </c>
      <c r="W280" s="139"/>
      <c r="X280" s="145">
        <f t="shared" si="86"/>
        <v>18000</v>
      </c>
      <c r="Y280" s="146">
        <f t="shared" si="88"/>
        <v>3000</v>
      </c>
      <c r="Z280" s="146">
        <v>14</v>
      </c>
      <c r="AA280" s="146">
        <v>160</v>
      </c>
      <c r="AB280" s="144">
        <f t="shared" si="89"/>
        <v>2240</v>
      </c>
      <c r="AC280" s="150" t="s">
        <v>844</v>
      </c>
      <c r="AD280" s="151">
        <v>0</v>
      </c>
      <c r="AE280" s="151"/>
      <c r="AF280" s="145">
        <f t="shared" si="94"/>
        <v>5240</v>
      </c>
      <c r="AG280" s="145">
        <f t="shared" si="90"/>
        <v>23240</v>
      </c>
      <c r="AH280" s="152"/>
      <c r="AI280" s="152"/>
      <c r="AJ280" s="66" t="str">
        <f t="shared" si="91"/>
        <v>652-PR</v>
      </c>
      <c r="AK280" s="36"/>
    </row>
    <row r="281" spans="1:37" s="32" customFormat="1" ht="34.5" customHeight="1" x14ac:dyDescent="0.2">
      <c r="A281" s="40" t="s">
        <v>823</v>
      </c>
      <c r="B281" s="40"/>
      <c r="C281" s="49" t="s">
        <v>384</v>
      </c>
      <c r="D281" s="135" t="s">
        <v>38</v>
      </c>
      <c r="E281" s="135" t="s">
        <v>63</v>
      </c>
      <c r="F281" s="143" t="s">
        <v>577</v>
      </c>
      <c r="G281" s="143" t="s">
        <v>399</v>
      </c>
      <c r="H281" s="143" t="s">
        <v>400</v>
      </c>
      <c r="I281" s="136">
        <v>45</v>
      </c>
      <c r="J281" s="40" t="s">
        <v>43</v>
      </c>
      <c r="K281" s="41">
        <v>1200</v>
      </c>
      <c r="L281" s="144">
        <v>20</v>
      </c>
      <c r="M281" s="144">
        <v>0</v>
      </c>
      <c r="N281" s="144">
        <f t="shared" si="92"/>
        <v>20</v>
      </c>
      <c r="O281" s="145">
        <f t="shared" si="87"/>
        <v>24000</v>
      </c>
      <c r="P281" s="146">
        <v>0</v>
      </c>
      <c r="Q281" s="146">
        <v>0</v>
      </c>
      <c r="R281" s="148">
        <v>0.4</v>
      </c>
      <c r="S281" s="148">
        <f t="shared" si="85"/>
        <v>0</v>
      </c>
      <c r="T281" s="149"/>
      <c r="U281" s="145">
        <v>0</v>
      </c>
      <c r="V281" s="145">
        <f t="shared" si="93"/>
        <v>0</v>
      </c>
      <c r="W281" s="139"/>
      <c r="X281" s="145">
        <f t="shared" si="86"/>
        <v>24000</v>
      </c>
      <c r="Y281" s="145">
        <f t="shared" si="88"/>
        <v>4000</v>
      </c>
      <c r="Z281" s="145">
        <v>14</v>
      </c>
      <c r="AA281" s="145">
        <v>160</v>
      </c>
      <c r="AB281" s="144">
        <f t="shared" si="89"/>
        <v>2240</v>
      </c>
      <c r="AC281" s="136" t="s">
        <v>845</v>
      </c>
      <c r="AD281" s="151">
        <v>0</v>
      </c>
      <c r="AE281" s="151"/>
      <c r="AF281" s="145">
        <f t="shared" si="94"/>
        <v>6240</v>
      </c>
      <c r="AG281" s="145">
        <f t="shared" si="90"/>
        <v>30240</v>
      </c>
      <c r="AH281" s="152"/>
      <c r="AI281" s="152"/>
      <c r="AJ281" s="66" t="str">
        <f t="shared" si="91"/>
        <v>652-PR</v>
      </c>
      <c r="AK281" s="36"/>
    </row>
    <row r="282" spans="1:37" s="32" customFormat="1" ht="50.25" customHeight="1" x14ac:dyDescent="0.2">
      <c r="A282" s="40" t="s">
        <v>823</v>
      </c>
      <c r="B282" s="40"/>
      <c r="C282" s="49" t="s">
        <v>384</v>
      </c>
      <c r="D282" s="135" t="s">
        <v>38</v>
      </c>
      <c r="E282" s="135" t="s">
        <v>63</v>
      </c>
      <c r="F282" s="143" t="s">
        <v>577</v>
      </c>
      <c r="G282" s="143" t="s">
        <v>152</v>
      </c>
      <c r="H282" s="143" t="s">
        <v>385</v>
      </c>
      <c r="I282" s="136">
        <v>45</v>
      </c>
      <c r="J282" s="40" t="s">
        <v>262</v>
      </c>
      <c r="K282" s="41">
        <v>585</v>
      </c>
      <c r="L282" s="144">
        <v>0</v>
      </c>
      <c r="M282" s="144">
        <v>16</v>
      </c>
      <c r="N282" s="144">
        <f t="shared" si="92"/>
        <v>16</v>
      </c>
      <c r="O282" s="145">
        <f t="shared" si="87"/>
        <v>9360</v>
      </c>
      <c r="P282" s="146">
        <v>17</v>
      </c>
      <c r="Q282" s="146">
        <v>10</v>
      </c>
      <c r="R282" s="148">
        <v>0.4</v>
      </c>
      <c r="S282" s="148">
        <f t="shared" si="85"/>
        <v>68</v>
      </c>
      <c r="T282" s="149"/>
      <c r="U282" s="146">
        <v>385</v>
      </c>
      <c r="V282" s="145">
        <f t="shared" si="93"/>
        <v>6160</v>
      </c>
      <c r="W282" s="139" t="s">
        <v>387</v>
      </c>
      <c r="X282" s="145">
        <f t="shared" si="86"/>
        <v>15588</v>
      </c>
      <c r="Y282" s="146">
        <f t="shared" si="88"/>
        <v>3200</v>
      </c>
      <c r="Z282" s="146">
        <v>1</v>
      </c>
      <c r="AA282" s="146">
        <v>160</v>
      </c>
      <c r="AB282" s="144">
        <f t="shared" si="89"/>
        <v>160</v>
      </c>
      <c r="AC282" s="150" t="s">
        <v>846</v>
      </c>
      <c r="AD282" s="151">
        <v>0</v>
      </c>
      <c r="AE282" s="151"/>
      <c r="AF282" s="145">
        <f t="shared" si="94"/>
        <v>3360</v>
      </c>
      <c r="AG282" s="145">
        <f t="shared" si="90"/>
        <v>18948</v>
      </c>
      <c r="AH282" s="152"/>
      <c r="AI282" s="152"/>
      <c r="AJ282" s="65" t="str">
        <f t="shared" si="91"/>
        <v>652-PR</v>
      </c>
      <c r="AK282" s="39" t="s">
        <v>847</v>
      </c>
    </row>
    <row r="283" spans="1:37" s="32" customFormat="1" ht="48" customHeight="1" x14ac:dyDescent="0.2">
      <c r="A283" s="40" t="s">
        <v>823</v>
      </c>
      <c r="B283" s="40"/>
      <c r="C283" s="49" t="s">
        <v>384</v>
      </c>
      <c r="D283" s="135" t="s">
        <v>38</v>
      </c>
      <c r="E283" s="135" t="s">
        <v>63</v>
      </c>
      <c r="F283" s="188" t="s">
        <v>180</v>
      </c>
      <c r="G283" s="143" t="s">
        <v>152</v>
      </c>
      <c r="H283" s="143" t="s">
        <v>385</v>
      </c>
      <c r="I283" s="136">
        <v>45</v>
      </c>
      <c r="J283" s="40" t="s">
        <v>262</v>
      </c>
      <c r="K283" s="41">
        <v>585</v>
      </c>
      <c r="L283" s="144">
        <v>20</v>
      </c>
      <c r="M283" s="144">
        <v>0</v>
      </c>
      <c r="N283" s="144">
        <f t="shared" si="92"/>
        <v>20</v>
      </c>
      <c r="O283" s="145">
        <f t="shared" si="87"/>
        <v>11700</v>
      </c>
      <c r="P283" s="146">
        <v>14</v>
      </c>
      <c r="Q283" s="146">
        <v>88</v>
      </c>
      <c r="R283" s="148">
        <v>0.4</v>
      </c>
      <c r="S283" s="148">
        <f t="shared" si="85"/>
        <v>492.80000000000007</v>
      </c>
      <c r="T283" s="149" t="s">
        <v>848</v>
      </c>
      <c r="U283" s="146">
        <v>385</v>
      </c>
      <c r="V283" s="145">
        <f t="shared" si="93"/>
        <v>7700</v>
      </c>
      <c r="W283" s="139" t="s">
        <v>387</v>
      </c>
      <c r="X283" s="145">
        <f t="shared" si="86"/>
        <v>19892.8</v>
      </c>
      <c r="Y283" s="146">
        <f t="shared" si="88"/>
        <v>4000</v>
      </c>
      <c r="Z283" s="146">
        <v>1</v>
      </c>
      <c r="AA283" s="146">
        <v>410</v>
      </c>
      <c r="AB283" s="144">
        <f t="shared" si="89"/>
        <v>410</v>
      </c>
      <c r="AC283" s="150" t="s">
        <v>849</v>
      </c>
      <c r="AD283" s="151">
        <v>0</v>
      </c>
      <c r="AE283" s="151"/>
      <c r="AF283" s="145">
        <f t="shared" si="94"/>
        <v>4410</v>
      </c>
      <c r="AG283" s="145">
        <f t="shared" si="90"/>
        <v>24302.799999999999</v>
      </c>
      <c r="AH283" s="152"/>
      <c r="AI283" s="152"/>
      <c r="AJ283" s="66" t="str">
        <f t="shared" si="91"/>
        <v>652-PR</v>
      </c>
      <c r="AK283" s="36"/>
    </row>
    <row r="284" spans="1:37" s="32" customFormat="1" ht="52" customHeight="1" x14ac:dyDescent="0.2">
      <c r="A284" s="40" t="s">
        <v>823</v>
      </c>
      <c r="B284" s="40"/>
      <c r="C284" s="49" t="s">
        <v>384</v>
      </c>
      <c r="D284" s="135" t="s">
        <v>38</v>
      </c>
      <c r="E284" s="135" t="s">
        <v>39</v>
      </c>
      <c r="F284" s="143" t="s">
        <v>260</v>
      </c>
      <c r="G284" s="143" t="s">
        <v>152</v>
      </c>
      <c r="H284" s="143" t="s">
        <v>385</v>
      </c>
      <c r="I284" s="136">
        <v>45</v>
      </c>
      <c r="J284" s="40" t="s">
        <v>43</v>
      </c>
      <c r="K284" s="41">
        <v>1200</v>
      </c>
      <c r="L284" s="144">
        <v>0</v>
      </c>
      <c r="M284" s="144">
        <v>18</v>
      </c>
      <c r="N284" s="144">
        <f t="shared" si="92"/>
        <v>18</v>
      </c>
      <c r="O284" s="145">
        <f t="shared" si="87"/>
        <v>21600</v>
      </c>
      <c r="P284" s="146">
        <v>0</v>
      </c>
      <c r="Q284" s="146">
        <v>0</v>
      </c>
      <c r="R284" s="148">
        <v>0.4</v>
      </c>
      <c r="S284" s="148">
        <f t="shared" si="85"/>
        <v>0</v>
      </c>
      <c r="T284" s="149"/>
      <c r="U284" s="146">
        <v>0</v>
      </c>
      <c r="V284" s="145">
        <f t="shared" si="93"/>
        <v>0</v>
      </c>
      <c r="W284" s="139">
        <v>0</v>
      </c>
      <c r="X284" s="145">
        <f t="shared" si="86"/>
        <v>21600</v>
      </c>
      <c r="Y284" s="146">
        <f t="shared" si="88"/>
        <v>3600</v>
      </c>
      <c r="Z284" s="146">
        <v>9</v>
      </c>
      <c r="AA284" s="146">
        <v>215</v>
      </c>
      <c r="AB284" s="144">
        <f t="shared" si="89"/>
        <v>1935</v>
      </c>
      <c r="AC284" s="136" t="s">
        <v>850</v>
      </c>
      <c r="AD284" s="151">
        <v>0</v>
      </c>
      <c r="AE284" s="151"/>
      <c r="AF284" s="145">
        <f t="shared" si="94"/>
        <v>5535</v>
      </c>
      <c r="AG284" s="145">
        <f t="shared" si="90"/>
        <v>27135</v>
      </c>
      <c r="AH284" s="152"/>
      <c r="AI284" s="152"/>
      <c r="AJ284" s="65" t="str">
        <f t="shared" si="91"/>
        <v>652-PR</v>
      </c>
      <c r="AK284" s="39" t="s">
        <v>851</v>
      </c>
    </row>
    <row r="285" spans="1:37" s="32" customFormat="1" ht="39.75" customHeight="1" x14ac:dyDescent="0.2">
      <c r="A285" s="40" t="s">
        <v>823</v>
      </c>
      <c r="B285" s="40"/>
      <c r="C285" s="49" t="s">
        <v>384</v>
      </c>
      <c r="D285" s="135" t="s">
        <v>38</v>
      </c>
      <c r="E285" s="135" t="s">
        <v>39</v>
      </c>
      <c r="F285" s="143" t="s">
        <v>852</v>
      </c>
      <c r="G285" s="188" t="s">
        <v>65</v>
      </c>
      <c r="H285" s="188" t="s">
        <v>385</v>
      </c>
      <c r="I285" s="136">
        <v>45</v>
      </c>
      <c r="J285" s="64" t="s">
        <v>58</v>
      </c>
      <c r="K285" s="41">
        <v>585</v>
      </c>
      <c r="L285" s="144">
        <v>17</v>
      </c>
      <c r="M285" s="144">
        <v>0</v>
      </c>
      <c r="N285" s="144">
        <f t="shared" si="92"/>
        <v>17</v>
      </c>
      <c r="O285" s="145">
        <f t="shared" si="87"/>
        <v>9945</v>
      </c>
      <c r="P285" s="145">
        <v>28</v>
      </c>
      <c r="Q285" s="145">
        <v>133</v>
      </c>
      <c r="R285" s="147">
        <v>0.4</v>
      </c>
      <c r="S285" s="147">
        <f t="shared" si="85"/>
        <v>1489.6000000000001</v>
      </c>
      <c r="T285" s="143" t="s">
        <v>853</v>
      </c>
      <c r="U285" s="145">
        <v>385</v>
      </c>
      <c r="V285" s="145">
        <f t="shared" si="93"/>
        <v>6545</v>
      </c>
      <c r="W285" s="139" t="s">
        <v>387</v>
      </c>
      <c r="X285" s="145">
        <f t="shared" si="86"/>
        <v>17979.599999999999</v>
      </c>
      <c r="Y285" s="145">
        <f t="shared" si="88"/>
        <v>3400</v>
      </c>
      <c r="Z285" s="145">
        <v>1</v>
      </c>
      <c r="AA285" s="145">
        <v>660</v>
      </c>
      <c r="AB285" s="144">
        <f t="shared" si="89"/>
        <v>660</v>
      </c>
      <c r="AC285" s="150" t="s">
        <v>854</v>
      </c>
      <c r="AD285" s="144">
        <v>0</v>
      </c>
      <c r="AE285" s="144"/>
      <c r="AF285" s="145">
        <f t="shared" si="94"/>
        <v>4060</v>
      </c>
      <c r="AG285" s="145">
        <f t="shared" si="90"/>
        <v>22039.599999999999</v>
      </c>
      <c r="AH285" s="152"/>
      <c r="AI285" s="152"/>
      <c r="AJ285" s="66" t="str">
        <f t="shared" si="91"/>
        <v>652-PR</v>
      </c>
      <c r="AK285" s="36"/>
    </row>
    <row r="286" spans="1:37" s="32" customFormat="1" ht="40" customHeight="1" x14ac:dyDescent="0.2">
      <c r="A286" s="40" t="s">
        <v>823</v>
      </c>
      <c r="B286" s="40"/>
      <c r="C286" s="49" t="s">
        <v>384</v>
      </c>
      <c r="D286" s="33" t="s">
        <v>38</v>
      </c>
      <c r="E286" s="33" t="s">
        <v>39</v>
      </c>
      <c r="F286" s="188" t="s">
        <v>40</v>
      </c>
      <c r="G286" s="143" t="s">
        <v>855</v>
      </c>
      <c r="H286" s="143" t="s">
        <v>390</v>
      </c>
      <c r="I286" s="136">
        <v>45</v>
      </c>
      <c r="J286" s="64" t="s">
        <v>43</v>
      </c>
      <c r="K286" s="41">
        <v>1200</v>
      </c>
      <c r="L286" s="144">
        <v>22</v>
      </c>
      <c r="M286" s="144">
        <v>0</v>
      </c>
      <c r="N286" s="144">
        <f t="shared" si="92"/>
        <v>22</v>
      </c>
      <c r="O286" s="145">
        <f t="shared" si="87"/>
        <v>26400</v>
      </c>
      <c r="P286" s="145">
        <v>0</v>
      </c>
      <c r="Q286" s="145">
        <v>0</v>
      </c>
      <c r="R286" s="147">
        <v>0.4</v>
      </c>
      <c r="S286" s="147">
        <f t="shared" si="85"/>
        <v>0</v>
      </c>
      <c r="T286" s="138"/>
      <c r="U286" s="145">
        <v>0</v>
      </c>
      <c r="V286" s="145">
        <f t="shared" si="93"/>
        <v>0</v>
      </c>
      <c r="W286" s="221"/>
      <c r="X286" s="145">
        <f t="shared" si="86"/>
        <v>26400</v>
      </c>
      <c r="Y286" s="145">
        <f t="shared" si="88"/>
        <v>4400</v>
      </c>
      <c r="Z286" s="145">
        <v>14</v>
      </c>
      <c r="AA286" s="145">
        <v>330</v>
      </c>
      <c r="AB286" s="144">
        <f t="shared" si="89"/>
        <v>4620</v>
      </c>
      <c r="AC286" s="154" t="s">
        <v>856</v>
      </c>
      <c r="AD286" s="144">
        <v>0</v>
      </c>
      <c r="AE286" s="144"/>
      <c r="AF286" s="145">
        <f t="shared" si="94"/>
        <v>9020</v>
      </c>
      <c r="AG286" s="145">
        <f t="shared" si="90"/>
        <v>35420</v>
      </c>
      <c r="AH286" s="152"/>
      <c r="AI286" s="152"/>
      <c r="AJ286" s="66" t="str">
        <f t="shared" si="91"/>
        <v>652-PR</v>
      </c>
      <c r="AK286" s="131" t="s">
        <v>998</v>
      </c>
    </row>
    <row r="287" spans="1:37" s="32" customFormat="1" ht="41.25" customHeight="1" x14ac:dyDescent="0.2">
      <c r="A287" s="40" t="s">
        <v>823</v>
      </c>
      <c r="B287" s="40"/>
      <c r="C287" s="49" t="s">
        <v>384</v>
      </c>
      <c r="D287" s="135" t="s">
        <v>38</v>
      </c>
      <c r="E287" s="135" t="s">
        <v>39</v>
      </c>
      <c r="F287" s="143" t="s">
        <v>271</v>
      </c>
      <c r="G287" s="188" t="s">
        <v>65</v>
      </c>
      <c r="H287" s="188" t="s">
        <v>385</v>
      </c>
      <c r="I287" s="136">
        <v>45</v>
      </c>
      <c r="J287" s="64" t="s">
        <v>58</v>
      </c>
      <c r="K287" s="41">
        <v>585</v>
      </c>
      <c r="L287" s="144">
        <v>0</v>
      </c>
      <c r="M287" s="144">
        <v>0</v>
      </c>
      <c r="N287" s="144">
        <f t="shared" si="92"/>
        <v>0</v>
      </c>
      <c r="O287" s="145">
        <f t="shared" si="87"/>
        <v>0</v>
      </c>
      <c r="P287" s="145">
        <v>0</v>
      </c>
      <c r="Q287" s="145">
        <v>88</v>
      </c>
      <c r="R287" s="147">
        <v>0.4</v>
      </c>
      <c r="S287" s="147">
        <f t="shared" si="85"/>
        <v>0</v>
      </c>
      <c r="T287" s="138" t="s">
        <v>857</v>
      </c>
      <c r="U287" s="145">
        <v>385</v>
      </c>
      <c r="V287" s="145">
        <f t="shared" si="93"/>
        <v>0</v>
      </c>
      <c r="W287" s="221" t="s">
        <v>387</v>
      </c>
      <c r="X287" s="145">
        <f t="shared" si="86"/>
        <v>0</v>
      </c>
      <c r="Y287" s="145">
        <f t="shared" si="88"/>
        <v>0</v>
      </c>
      <c r="Z287" s="145">
        <v>0</v>
      </c>
      <c r="AA287" s="145">
        <v>0</v>
      </c>
      <c r="AB287" s="144">
        <f t="shared" si="89"/>
        <v>0</v>
      </c>
      <c r="AC287" s="150" t="s">
        <v>858</v>
      </c>
      <c r="AD287" s="144">
        <v>0</v>
      </c>
      <c r="AE287" s="144"/>
      <c r="AF287" s="145">
        <f t="shared" si="94"/>
        <v>0</v>
      </c>
      <c r="AG287" s="145">
        <f t="shared" si="90"/>
        <v>0</v>
      </c>
      <c r="AH287" s="152"/>
      <c r="AI287" s="152"/>
      <c r="AJ287" s="66" t="str">
        <f t="shared" si="91"/>
        <v>652-PR</v>
      </c>
      <c r="AK287" s="36" t="s">
        <v>997</v>
      </c>
    </row>
    <row r="288" spans="1:37" s="32" customFormat="1" ht="48.75" customHeight="1" x14ac:dyDescent="0.2">
      <c r="A288" s="40" t="s">
        <v>823</v>
      </c>
      <c r="B288" s="40"/>
      <c r="C288" s="49" t="s">
        <v>384</v>
      </c>
      <c r="D288" s="33" t="s">
        <v>38</v>
      </c>
      <c r="E288" s="33" t="s">
        <v>39</v>
      </c>
      <c r="F288" s="188" t="s">
        <v>40</v>
      </c>
      <c r="G288" s="143" t="s">
        <v>219</v>
      </c>
      <c r="H288" s="143" t="s">
        <v>220</v>
      </c>
      <c r="I288" s="136">
        <v>45</v>
      </c>
      <c r="J288" s="64" t="s">
        <v>43</v>
      </c>
      <c r="K288" s="41">
        <v>1200</v>
      </c>
      <c r="L288" s="144">
        <v>0</v>
      </c>
      <c r="M288" s="144">
        <v>21</v>
      </c>
      <c r="N288" s="144">
        <f t="shared" si="92"/>
        <v>21</v>
      </c>
      <c r="O288" s="145">
        <f t="shared" si="87"/>
        <v>25200</v>
      </c>
      <c r="P288" s="146">
        <v>0</v>
      </c>
      <c r="Q288" s="146">
        <v>188</v>
      </c>
      <c r="R288" s="148">
        <v>0.4</v>
      </c>
      <c r="S288" s="148">
        <f t="shared" si="85"/>
        <v>0</v>
      </c>
      <c r="T288" s="149"/>
      <c r="U288" s="146">
        <v>0</v>
      </c>
      <c r="V288" s="145">
        <f t="shared" si="93"/>
        <v>0</v>
      </c>
      <c r="W288" s="139"/>
      <c r="X288" s="145">
        <f t="shared" si="86"/>
        <v>25200</v>
      </c>
      <c r="Y288" s="146">
        <f t="shared" si="88"/>
        <v>4200</v>
      </c>
      <c r="Z288" s="145">
        <v>14</v>
      </c>
      <c r="AA288" s="145">
        <v>536</v>
      </c>
      <c r="AB288" s="144">
        <f t="shared" si="89"/>
        <v>7504</v>
      </c>
      <c r="AC288" s="154" t="s">
        <v>859</v>
      </c>
      <c r="AD288" s="151">
        <v>0</v>
      </c>
      <c r="AE288" s="151"/>
      <c r="AF288" s="145">
        <f t="shared" si="94"/>
        <v>11704</v>
      </c>
      <c r="AG288" s="145">
        <f t="shared" si="90"/>
        <v>36904</v>
      </c>
      <c r="AH288" s="152"/>
      <c r="AI288" s="152"/>
      <c r="AJ288" s="66" t="str">
        <f t="shared" si="91"/>
        <v>652-PR</v>
      </c>
      <c r="AK288" s="131" t="s">
        <v>1003</v>
      </c>
    </row>
    <row r="289" spans="1:37" s="32" customFormat="1" ht="42" customHeight="1" x14ac:dyDescent="0.2">
      <c r="A289" s="40" t="s">
        <v>823</v>
      </c>
      <c r="B289" s="40"/>
      <c r="C289" s="49" t="s">
        <v>384</v>
      </c>
      <c r="D289" s="33" t="s">
        <v>38</v>
      </c>
      <c r="E289" s="33" t="s">
        <v>39</v>
      </c>
      <c r="F289" s="188" t="s">
        <v>40</v>
      </c>
      <c r="G289" s="143" t="s">
        <v>395</v>
      </c>
      <c r="H289" s="143" t="s">
        <v>396</v>
      </c>
      <c r="I289" s="136">
        <v>45</v>
      </c>
      <c r="J289" s="64" t="s">
        <v>43</v>
      </c>
      <c r="K289" s="41">
        <v>1200</v>
      </c>
      <c r="L289" s="144">
        <v>0</v>
      </c>
      <c r="M289" s="144">
        <v>17</v>
      </c>
      <c r="N289" s="144">
        <f t="shared" si="92"/>
        <v>17</v>
      </c>
      <c r="O289" s="145">
        <f t="shared" si="87"/>
        <v>20400</v>
      </c>
      <c r="P289" s="146">
        <v>0</v>
      </c>
      <c r="Q289" s="146">
        <v>0</v>
      </c>
      <c r="R289" s="148">
        <v>0.4</v>
      </c>
      <c r="S289" s="148">
        <f t="shared" si="85"/>
        <v>0</v>
      </c>
      <c r="T289" s="149"/>
      <c r="U289" s="146">
        <v>0</v>
      </c>
      <c r="V289" s="145">
        <f t="shared" si="93"/>
        <v>0</v>
      </c>
      <c r="W289" s="139" t="s">
        <v>44</v>
      </c>
      <c r="X289" s="145">
        <f t="shared" si="86"/>
        <v>20400</v>
      </c>
      <c r="Y289" s="146">
        <f t="shared" si="88"/>
        <v>3400</v>
      </c>
      <c r="Z289" s="145">
        <v>14</v>
      </c>
      <c r="AA289" s="145">
        <v>536</v>
      </c>
      <c r="AB289" s="144">
        <f t="shared" si="89"/>
        <v>7504</v>
      </c>
      <c r="AC289" s="154" t="s">
        <v>860</v>
      </c>
      <c r="AD289" s="151">
        <v>0</v>
      </c>
      <c r="AE289" s="151"/>
      <c r="AF289" s="145">
        <f t="shared" si="94"/>
        <v>10904</v>
      </c>
      <c r="AG289" s="145">
        <f t="shared" si="90"/>
        <v>31304</v>
      </c>
      <c r="AH289" s="152"/>
      <c r="AI289" s="152"/>
      <c r="AJ289" s="66" t="str">
        <f t="shared" si="91"/>
        <v>652-PR</v>
      </c>
      <c r="AK289" s="39" t="s">
        <v>861</v>
      </c>
    </row>
    <row r="290" spans="1:37" s="32" customFormat="1" ht="39" customHeight="1" x14ac:dyDescent="0.2">
      <c r="A290" s="40" t="s">
        <v>823</v>
      </c>
      <c r="B290" s="40"/>
      <c r="C290" s="49" t="s">
        <v>384</v>
      </c>
      <c r="D290" s="135" t="s">
        <v>38</v>
      </c>
      <c r="E290" s="135" t="s">
        <v>39</v>
      </c>
      <c r="F290" s="188" t="s">
        <v>40</v>
      </c>
      <c r="G290" s="143" t="s">
        <v>65</v>
      </c>
      <c r="H290" s="143" t="s">
        <v>385</v>
      </c>
      <c r="I290" s="136">
        <v>45</v>
      </c>
      <c r="J290" s="40" t="s">
        <v>43</v>
      </c>
      <c r="K290" s="41">
        <v>1200</v>
      </c>
      <c r="L290" s="144">
        <v>0</v>
      </c>
      <c r="M290" s="144">
        <v>25</v>
      </c>
      <c r="N290" s="144">
        <f t="shared" si="92"/>
        <v>25</v>
      </c>
      <c r="O290" s="145">
        <f t="shared" si="87"/>
        <v>30000</v>
      </c>
      <c r="P290" s="146">
        <v>0</v>
      </c>
      <c r="Q290" s="146">
        <v>0</v>
      </c>
      <c r="R290" s="148">
        <v>0.4</v>
      </c>
      <c r="S290" s="148">
        <f t="shared" si="85"/>
        <v>0</v>
      </c>
      <c r="T290" s="149"/>
      <c r="U290" s="146">
        <v>0</v>
      </c>
      <c r="V290" s="145">
        <f t="shared" si="93"/>
        <v>0</v>
      </c>
      <c r="W290" s="139" t="s">
        <v>44</v>
      </c>
      <c r="X290" s="145">
        <f t="shared" si="86"/>
        <v>30000</v>
      </c>
      <c r="Y290" s="146">
        <f t="shared" si="88"/>
        <v>5000</v>
      </c>
      <c r="Z290" s="146">
        <v>14</v>
      </c>
      <c r="AA290" s="146">
        <v>536</v>
      </c>
      <c r="AB290" s="144">
        <f t="shared" si="89"/>
        <v>7504</v>
      </c>
      <c r="AC290" s="154" t="s">
        <v>862</v>
      </c>
      <c r="AD290" s="151">
        <v>0</v>
      </c>
      <c r="AE290" s="151"/>
      <c r="AF290" s="145">
        <f t="shared" si="94"/>
        <v>12504</v>
      </c>
      <c r="AG290" s="145">
        <f t="shared" si="90"/>
        <v>42504</v>
      </c>
      <c r="AH290" s="152"/>
      <c r="AI290" s="152"/>
      <c r="AJ290" s="66" t="str">
        <f t="shared" si="91"/>
        <v>652-PR</v>
      </c>
      <c r="AK290" s="131" t="s">
        <v>999</v>
      </c>
    </row>
    <row r="291" spans="1:37" s="32" customFormat="1" ht="38.25" customHeight="1" x14ac:dyDescent="0.2">
      <c r="A291" s="44" t="s">
        <v>823</v>
      </c>
      <c r="B291" s="44"/>
      <c r="C291" s="45" t="s">
        <v>384</v>
      </c>
      <c r="D291" s="161" t="s">
        <v>38</v>
      </c>
      <c r="E291" s="161" t="s">
        <v>409</v>
      </c>
      <c r="F291" s="163" t="s">
        <v>863</v>
      </c>
      <c r="G291" s="163" t="s">
        <v>207</v>
      </c>
      <c r="H291" s="163" t="s">
        <v>208</v>
      </c>
      <c r="I291" s="164">
        <v>45</v>
      </c>
      <c r="J291" s="44" t="s">
        <v>43</v>
      </c>
      <c r="K291" s="70">
        <v>1200</v>
      </c>
      <c r="L291" s="165">
        <v>0</v>
      </c>
      <c r="M291" s="165">
        <v>0</v>
      </c>
      <c r="N291" s="165">
        <f t="shared" si="92"/>
        <v>0</v>
      </c>
      <c r="O291" s="170">
        <f t="shared" si="87"/>
        <v>0</v>
      </c>
      <c r="P291" s="167">
        <v>0</v>
      </c>
      <c r="Q291" s="167">
        <v>0</v>
      </c>
      <c r="R291" s="168">
        <v>0.4</v>
      </c>
      <c r="S291" s="168">
        <f t="shared" si="85"/>
        <v>0</v>
      </c>
      <c r="T291" s="169" t="s">
        <v>44</v>
      </c>
      <c r="U291" s="167">
        <v>0</v>
      </c>
      <c r="V291" s="170">
        <f t="shared" si="93"/>
        <v>0</v>
      </c>
      <c r="W291" s="205" t="s">
        <v>44</v>
      </c>
      <c r="X291" s="170">
        <f t="shared" si="86"/>
        <v>0</v>
      </c>
      <c r="Y291" s="170">
        <f t="shared" si="88"/>
        <v>0</v>
      </c>
      <c r="Z291" s="170">
        <v>0</v>
      </c>
      <c r="AA291" s="170">
        <v>750</v>
      </c>
      <c r="AB291" s="165">
        <f t="shared" si="89"/>
        <v>0</v>
      </c>
      <c r="AC291" s="172" t="s">
        <v>864</v>
      </c>
      <c r="AD291" s="173">
        <v>0</v>
      </c>
      <c r="AE291" s="173"/>
      <c r="AF291" s="170">
        <f t="shared" si="94"/>
        <v>0</v>
      </c>
      <c r="AG291" s="170">
        <f t="shared" si="90"/>
        <v>0</v>
      </c>
      <c r="AH291" s="175"/>
      <c r="AI291" s="175"/>
      <c r="AJ291" s="65" t="str">
        <f t="shared" si="91"/>
        <v>652-PR</v>
      </c>
      <c r="AK291" s="39" t="s">
        <v>865</v>
      </c>
    </row>
    <row r="292" spans="1:37" s="75" customFormat="1" ht="51" customHeight="1" x14ac:dyDescent="0.2">
      <c r="A292" s="40" t="s">
        <v>866</v>
      </c>
      <c r="B292" s="40"/>
      <c r="C292" s="49" t="s">
        <v>867</v>
      </c>
      <c r="D292" s="33" t="s">
        <v>38</v>
      </c>
      <c r="E292" s="33" t="s">
        <v>54</v>
      </c>
      <c r="F292" s="188" t="s">
        <v>40</v>
      </c>
      <c r="G292" s="143" t="s">
        <v>152</v>
      </c>
      <c r="H292" s="143" t="s">
        <v>385</v>
      </c>
      <c r="I292" s="136">
        <v>45</v>
      </c>
      <c r="J292" s="64" t="s">
        <v>43</v>
      </c>
      <c r="K292" s="41">
        <v>1200</v>
      </c>
      <c r="L292" s="144">
        <v>0</v>
      </c>
      <c r="M292" s="144">
        <v>18</v>
      </c>
      <c r="N292" s="144">
        <f t="shared" si="92"/>
        <v>18</v>
      </c>
      <c r="O292" s="145">
        <f t="shared" si="87"/>
        <v>21600</v>
      </c>
      <c r="P292" s="146">
        <v>0</v>
      </c>
      <c r="Q292" s="146">
        <v>0</v>
      </c>
      <c r="R292" s="148">
        <v>0.4</v>
      </c>
      <c r="S292" s="148">
        <v>0</v>
      </c>
      <c r="T292" s="149"/>
      <c r="U292" s="146">
        <v>0</v>
      </c>
      <c r="V292" s="145">
        <f t="shared" si="93"/>
        <v>0</v>
      </c>
      <c r="W292" s="139" t="s">
        <v>44</v>
      </c>
      <c r="X292" s="145">
        <f t="shared" si="86"/>
        <v>21600</v>
      </c>
      <c r="Y292" s="145">
        <f t="shared" si="88"/>
        <v>3600</v>
      </c>
      <c r="Z292" s="145">
        <v>504</v>
      </c>
      <c r="AA292" s="145">
        <v>3</v>
      </c>
      <c r="AB292" s="144">
        <f t="shared" si="89"/>
        <v>1512</v>
      </c>
      <c r="AC292" s="219" t="s">
        <v>868</v>
      </c>
      <c r="AD292" s="151">
        <v>0</v>
      </c>
      <c r="AE292" s="151"/>
      <c r="AF292" s="145">
        <f t="shared" si="94"/>
        <v>5112</v>
      </c>
      <c r="AG292" s="145">
        <f t="shared" si="90"/>
        <v>26712</v>
      </c>
      <c r="AH292" s="152">
        <f>SUM(N292:N295)</f>
        <v>28</v>
      </c>
      <c r="AI292" s="152">
        <f>SUM(AG292:AG295)</f>
        <v>44417</v>
      </c>
      <c r="AJ292" s="66" t="str">
        <f t="shared" si="91"/>
        <v>653-D</v>
      </c>
      <c r="AK292" s="33" t="s">
        <v>869</v>
      </c>
    </row>
    <row r="293" spans="1:37" s="32" customFormat="1" ht="39" customHeight="1" x14ac:dyDescent="0.2">
      <c r="A293" s="40" t="s">
        <v>866</v>
      </c>
      <c r="B293" s="40"/>
      <c r="C293" s="49" t="s">
        <v>867</v>
      </c>
      <c r="D293" s="33" t="s">
        <v>38</v>
      </c>
      <c r="E293" s="33" t="s">
        <v>166</v>
      </c>
      <c r="F293" s="143" t="s">
        <v>166</v>
      </c>
      <c r="G293" s="143" t="s">
        <v>166</v>
      </c>
      <c r="H293" s="143" t="s">
        <v>169</v>
      </c>
      <c r="I293" s="136" t="s">
        <v>166</v>
      </c>
      <c r="J293" s="64" t="s">
        <v>166</v>
      </c>
      <c r="K293" s="41">
        <v>0</v>
      </c>
      <c r="L293" s="144">
        <v>0</v>
      </c>
      <c r="M293" s="144">
        <v>0</v>
      </c>
      <c r="N293" s="144">
        <f t="shared" si="92"/>
        <v>0</v>
      </c>
      <c r="O293" s="145">
        <v>0</v>
      </c>
      <c r="P293" s="146">
        <v>0</v>
      </c>
      <c r="Q293" s="146">
        <v>0</v>
      </c>
      <c r="R293" s="148">
        <v>0</v>
      </c>
      <c r="S293" s="148">
        <v>0</v>
      </c>
      <c r="T293" s="149"/>
      <c r="U293" s="146">
        <v>0</v>
      </c>
      <c r="V293" s="145">
        <v>0</v>
      </c>
      <c r="W293" s="139" t="s">
        <v>870</v>
      </c>
      <c r="X293" s="145">
        <f t="shared" si="86"/>
        <v>0</v>
      </c>
      <c r="Y293" s="145">
        <f t="shared" si="88"/>
        <v>0</v>
      </c>
      <c r="Z293" s="145">
        <v>0</v>
      </c>
      <c r="AA293" s="145">
        <v>0</v>
      </c>
      <c r="AB293" s="144">
        <v>0</v>
      </c>
      <c r="AC293" s="150" t="s">
        <v>44</v>
      </c>
      <c r="AD293" s="151">
        <v>0</v>
      </c>
      <c r="AE293" s="151"/>
      <c r="AF293" s="145">
        <v>0</v>
      </c>
      <c r="AG293" s="145">
        <f t="shared" si="90"/>
        <v>0</v>
      </c>
      <c r="AH293" s="152"/>
      <c r="AI293" s="152"/>
      <c r="AJ293" s="66" t="str">
        <f t="shared" si="91"/>
        <v>653-D</v>
      </c>
      <c r="AK293" s="87" t="s">
        <v>871</v>
      </c>
    </row>
    <row r="294" spans="1:37" s="32" customFormat="1" ht="30.75" customHeight="1" x14ac:dyDescent="0.2">
      <c r="A294" s="40" t="s">
        <v>866</v>
      </c>
      <c r="B294" s="40"/>
      <c r="C294" s="49" t="s">
        <v>867</v>
      </c>
      <c r="D294" s="33" t="s">
        <v>38</v>
      </c>
      <c r="E294" s="33" t="s">
        <v>166</v>
      </c>
      <c r="F294" s="143" t="s">
        <v>166</v>
      </c>
      <c r="G294" s="143" t="s">
        <v>166</v>
      </c>
      <c r="H294" s="143" t="s">
        <v>173</v>
      </c>
      <c r="I294" s="136" t="s">
        <v>166</v>
      </c>
      <c r="J294" s="64" t="s">
        <v>166</v>
      </c>
      <c r="K294" s="41">
        <v>0</v>
      </c>
      <c r="L294" s="144">
        <v>0</v>
      </c>
      <c r="M294" s="144">
        <v>0</v>
      </c>
      <c r="N294" s="144">
        <f t="shared" si="92"/>
        <v>0</v>
      </c>
      <c r="O294" s="145">
        <v>0</v>
      </c>
      <c r="P294" s="146">
        <v>0</v>
      </c>
      <c r="Q294" s="146">
        <v>0</v>
      </c>
      <c r="R294" s="148">
        <v>0</v>
      </c>
      <c r="S294" s="148">
        <v>0</v>
      </c>
      <c r="T294" s="149"/>
      <c r="U294" s="146">
        <v>0</v>
      </c>
      <c r="V294" s="145">
        <v>0</v>
      </c>
      <c r="W294" s="139" t="s">
        <v>870</v>
      </c>
      <c r="X294" s="145">
        <f t="shared" si="86"/>
        <v>0</v>
      </c>
      <c r="Y294" s="145">
        <f t="shared" si="88"/>
        <v>0</v>
      </c>
      <c r="Z294" s="145">
        <v>0</v>
      </c>
      <c r="AA294" s="145">
        <v>0</v>
      </c>
      <c r="AB294" s="144">
        <v>0</v>
      </c>
      <c r="AC294" s="150" t="s">
        <v>44</v>
      </c>
      <c r="AD294" s="151">
        <v>0</v>
      </c>
      <c r="AE294" s="151"/>
      <c r="AF294" s="145">
        <v>0</v>
      </c>
      <c r="AG294" s="145">
        <f t="shared" si="90"/>
        <v>0</v>
      </c>
      <c r="AH294" s="152"/>
      <c r="AI294" s="152"/>
      <c r="AJ294" s="66" t="str">
        <f t="shared" si="91"/>
        <v>653-D</v>
      </c>
      <c r="AK294" s="87" t="s">
        <v>871</v>
      </c>
    </row>
    <row r="295" spans="1:37" s="32" customFormat="1" ht="36" customHeight="1" x14ac:dyDescent="0.2">
      <c r="A295" s="40" t="s">
        <v>866</v>
      </c>
      <c r="B295" s="40"/>
      <c r="C295" s="49" t="s">
        <v>867</v>
      </c>
      <c r="D295" s="33" t="s">
        <v>38</v>
      </c>
      <c r="E295" s="33" t="s">
        <v>39</v>
      </c>
      <c r="F295" s="188" t="s">
        <v>40</v>
      </c>
      <c r="G295" s="188" t="s">
        <v>872</v>
      </c>
      <c r="H295" s="143" t="s">
        <v>873</v>
      </c>
      <c r="I295" s="136">
        <v>45</v>
      </c>
      <c r="J295" s="64" t="s">
        <v>43</v>
      </c>
      <c r="K295" s="41">
        <v>1200</v>
      </c>
      <c r="L295" s="144">
        <v>10</v>
      </c>
      <c r="M295" s="144">
        <v>0</v>
      </c>
      <c r="N295" s="144">
        <f t="shared" si="92"/>
        <v>10</v>
      </c>
      <c r="O295" s="145">
        <f t="shared" ref="O295:O301" si="95">(K295*N295)</f>
        <v>12000</v>
      </c>
      <c r="P295" s="146">
        <v>0</v>
      </c>
      <c r="Q295" s="146">
        <v>0</v>
      </c>
      <c r="R295" s="148">
        <v>0</v>
      </c>
      <c r="S295" s="148">
        <v>0</v>
      </c>
      <c r="T295" s="149"/>
      <c r="U295" s="146">
        <v>0</v>
      </c>
      <c r="V295" s="145">
        <f t="shared" ref="V295:V300" si="96">(N295*U295)</f>
        <v>0</v>
      </c>
      <c r="W295" s="139"/>
      <c r="X295" s="145">
        <f t="shared" si="86"/>
        <v>12000</v>
      </c>
      <c r="Y295" s="145">
        <f t="shared" si="88"/>
        <v>2000</v>
      </c>
      <c r="Z295" s="145">
        <v>15</v>
      </c>
      <c r="AA295" s="145">
        <v>247</v>
      </c>
      <c r="AB295" s="144">
        <f t="shared" ref="AB295:AB305" si="97">SUM(AA295*Z295)</f>
        <v>3705</v>
      </c>
      <c r="AC295" s="154" t="s">
        <v>874</v>
      </c>
      <c r="AD295" s="151">
        <v>0</v>
      </c>
      <c r="AE295" s="151"/>
      <c r="AF295" s="145">
        <f t="shared" ref="AF295:AF301" si="98">Y295+AB295+AD295</f>
        <v>5705</v>
      </c>
      <c r="AG295" s="145">
        <f t="shared" si="90"/>
        <v>17705</v>
      </c>
      <c r="AH295" s="152"/>
      <c r="AI295" s="152"/>
      <c r="AJ295" s="66" t="str">
        <f t="shared" si="91"/>
        <v>653-D</v>
      </c>
      <c r="AK295" s="36" t="s">
        <v>1022</v>
      </c>
    </row>
    <row r="296" spans="1:37" s="32" customFormat="1" ht="45" customHeight="1" x14ac:dyDescent="0.2">
      <c r="A296" s="40" t="s">
        <v>875</v>
      </c>
      <c r="B296" s="40"/>
      <c r="C296" s="49" t="s">
        <v>876</v>
      </c>
      <c r="D296" s="33" t="s">
        <v>38</v>
      </c>
      <c r="E296" s="33" t="s">
        <v>54</v>
      </c>
      <c r="F296" s="143" t="s">
        <v>236</v>
      </c>
      <c r="G296" s="143" t="s">
        <v>399</v>
      </c>
      <c r="H296" s="143" t="s">
        <v>400</v>
      </c>
      <c r="I296" s="136">
        <v>45</v>
      </c>
      <c r="J296" s="64" t="s">
        <v>43</v>
      </c>
      <c r="K296" s="41">
        <v>1200</v>
      </c>
      <c r="L296" s="144">
        <v>0</v>
      </c>
      <c r="M296" s="144">
        <v>0</v>
      </c>
      <c r="N296" s="144">
        <f t="shared" si="92"/>
        <v>0</v>
      </c>
      <c r="O296" s="145">
        <f t="shared" si="95"/>
        <v>0</v>
      </c>
      <c r="P296" s="146">
        <v>0</v>
      </c>
      <c r="Q296" s="146">
        <v>0</v>
      </c>
      <c r="R296" s="148">
        <v>0.4</v>
      </c>
      <c r="S296" s="148">
        <f>SUM(Q296*R296*P296)</f>
        <v>0</v>
      </c>
      <c r="T296" s="149"/>
      <c r="U296" s="146">
        <v>0</v>
      </c>
      <c r="V296" s="145">
        <f t="shared" si="96"/>
        <v>0</v>
      </c>
      <c r="W296" s="139" t="s">
        <v>44</v>
      </c>
      <c r="X296" s="145">
        <f t="shared" si="86"/>
        <v>0</v>
      </c>
      <c r="Y296" s="145">
        <f t="shared" si="88"/>
        <v>0</v>
      </c>
      <c r="Z296" s="145">
        <v>0</v>
      </c>
      <c r="AA296" s="145">
        <v>149</v>
      </c>
      <c r="AB296" s="144">
        <f t="shared" si="97"/>
        <v>0</v>
      </c>
      <c r="AC296" s="185" t="s">
        <v>877</v>
      </c>
      <c r="AD296" s="151">
        <v>0</v>
      </c>
      <c r="AE296" s="151" t="s">
        <v>878</v>
      </c>
      <c r="AF296" s="145">
        <f t="shared" si="98"/>
        <v>0</v>
      </c>
      <c r="AG296" s="145">
        <f t="shared" si="90"/>
        <v>0</v>
      </c>
      <c r="AH296" s="152">
        <f>SUM(N296:N298)</f>
        <v>20</v>
      </c>
      <c r="AI296" s="152">
        <f>SUM(AG296:AG298)</f>
        <v>36650</v>
      </c>
      <c r="AJ296" s="66" t="str">
        <f t="shared" si="91"/>
        <v>654-A</v>
      </c>
      <c r="AK296" s="36"/>
    </row>
    <row r="297" spans="1:37" s="32" customFormat="1" ht="39.75" customHeight="1" x14ac:dyDescent="0.2">
      <c r="A297" s="40" t="s">
        <v>875</v>
      </c>
      <c r="B297" s="40"/>
      <c r="C297" s="49" t="s">
        <v>876</v>
      </c>
      <c r="D297" s="135" t="s">
        <v>38</v>
      </c>
      <c r="E297" s="135" t="s">
        <v>54</v>
      </c>
      <c r="F297" s="143" t="s">
        <v>236</v>
      </c>
      <c r="G297" s="143" t="s">
        <v>128</v>
      </c>
      <c r="H297" s="143" t="s">
        <v>205</v>
      </c>
      <c r="I297" s="136">
        <v>45</v>
      </c>
      <c r="J297" s="40" t="s">
        <v>43</v>
      </c>
      <c r="K297" s="41">
        <v>1200</v>
      </c>
      <c r="L297" s="144">
        <v>0</v>
      </c>
      <c r="M297" s="144">
        <v>0</v>
      </c>
      <c r="N297" s="144">
        <f t="shared" si="92"/>
        <v>0</v>
      </c>
      <c r="O297" s="145">
        <f t="shared" si="95"/>
        <v>0</v>
      </c>
      <c r="P297" s="146">
        <v>0</v>
      </c>
      <c r="Q297" s="146">
        <v>0</v>
      </c>
      <c r="R297" s="148">
        <v>0.4</v>
      </c>
      <c r="S297" s="148">
        <f>SUM(Q297*R297*P297)</f>
        <v>0</v>
      </c>
      <c r="T297" s="149"/>
      <c r="U297" s="146">
        <v>0</v>
      </c>
      <c r="V297" s="145">
        <f t="shared" si="96"/>
        <v>0</v>
      </c>
      <c r="W297" s="139" t="s">
        <v>44</v>
      </c>
      <c r="X297" s="145">
        <f t="shared" si="86"/>
        <v>0</v>
      </c>
      <c r="Y297" s="145">
        <f t="shared" si="88"/>
        <v>0</v>
      </c>
      <c r="Z297" s="145">
        <v>0</v>
      </c>
      <c r="AA297" s="145">
        <v>149</v>
      </c>
      <c r="AB297" s="144">
        <f t="shared" si="97"/>
        <v>0</v>
      </c>
      <c r="AC297" s="150" t="s">
        <v>879</v>
      </c>
      <c r="AD297" s="151">
        <v>0</v>
      </c>
      <c r="AE297" s="151" t="s">
        <v>878</v>
      </c>
      <c r="AF297" s="145">
        <f t="shared" si="98"/>
        <v>0</v>
      </c>
      <c r="AG297" s="145">
        <f t="shared" si="90"/>
        <v>0</v>
      </c>
      <c r="AH297" s="152"/>
      <c r="AI297" s="152"/>
      <c r="AJ297" s="66" t="str">
        <f t="shared" si="91"/>
        <v>654-A</v>
      </c>
      <c r="AK297" s="36"/>
    </row>
    <row r="298" spans="1:37" s="32" customFormat="1" ht="41.25" customHeight="1" x14ac:dyDescent="0.2">
      <c r="A298" s="40" t="s">
        <v>875</v>
      </c>
      <c r="B298" s="40"/>
      <c r="C298" s="49" t="s">
        <v>876</v>
      </c>
      <c r="D298" s="135" t="s">
        <v>38</v>
      </c>
      <c r="E298" s="135" t="s">
        <v>54</v>
      </c>
      <c r="F298" s="143" t="s">
        <v>236</v>
      </c>
      <c r="G298" s="143" t="s">
        <v>389</v>
      </c>
      <c r="H298" s="143" t="s">
        <v>390</v>
      </c>
      <c r="I298" s="136">
        <v>45</v>
      </c>
      <c r="J298" s="40" t="s">
        <v>43</v>
      </c>
      <c r="K298" s="41">
        <v>1200</v>
      </c>
      <c r="L298" s="144">
        <v>0</v>
      </c>
      <c r="M298" s="144">
        <v>20</v>
      </c>
      <c r="N298" s="144">
        <f t="shared" si="92"/>
        <v>20</v>
      </c>
      <c r="O298" s="145">
        <f t="shared" si="95"/>
        <v>24000</v>
      </c>
      <c r="P298" s="146">
        <v>0</v>
      </c>
      <c r="Q298" s="146">
        <v>114</v>
      </c>
      <c r="R298" s="148">
        <v>0.4</v>
      </c>
      <c r="S298" s="148">
        <f>SUM(Q298*R298*P298)</f>
        <v>0</v>
      </c>
      <c r="T298" s="149" t="s">
        <v>880</v>
      </c>
      <c r="U298" s="146">
        <v>0</v>
      </c>
      <c r="V298" s="145">
        <f t="shared" si="96"/>
        <v>0</v>
      </c>
      <c r="W298" s="139" t="s">
        <v>825</v>
      </c>
      <c r="X298" s="145">
        <f t="shared" si="86"/>
        <v>24000</v>
      </c>
      <c r="Y298" s="145">
        <f t="shared" si="88"/>
        <v>4000</v>
      </c>
      <c r="Z298" s="145">
        <v>9</v>
      </c>
      <c r="AA298" s="145">
        <v>350</v>
      </c>
      <c r="AB298" s="144">
        <f t="shared" si="97"/>
        <v>3150</v>
      </c>
      <c r="AC298" s="136" t="s">
        <v>953</v>
      </c>
      <c r="AD298" s="151">
        <v>5500</v>
      </c>
      <c r="AE298" s="151"/>
      <c r="AF298" s="145">
        <f t="shared" si="98"/>
        <v>12650</v>
      </c>
      <c r="AG298" s="145">
        <f t="shared" si="90"/>
        <v>36650</v>
      </c>
      <c r="AH298" s="152"/>
      <c r="AI298" s="152"/>
      <c r="AJ298" s="251" t="str">
        <f t="shared" si="91"/>
        <v>654-A</v>
      </c>
      <c r="AK298" s="252" t="s">
        <v>952</v>
      </c>
    </row>
    <row r="299" spans="1:37" s="32" customFormat="1" ht="45" customHeight="1" x14ac:dyDescent="0.2">
      <c r="A299" s="40" t="s">
        <v>881</v>
      </c>
      <c r="B299" s="40"/>
      <c r="C299" s="49" t="s">
        <v>882</v>
      </c>
      <c r="D299" s="135" t="s">
        <v>53</v>
      </c>
      <c r="E299" s="135" t="s">
        <v>54</v>
      </c>
      <c r="F299" s="143" t="s">
        <v>88</v>
      </c>
      <c r="G299" s="143" t="s">
        <v>883</v>
      </c>
      <c r="H299" s="143" t="s">
        <v>884</v>
      </c>
      <c r="I299" s="136">
        <v>45</v>
      </c>
      <c r="J299" s="40" t="s">
        <v>262</v>
      </c>
      <c r="K299" s="41">
        <v>585</v>
      </c>
      <c r="L299" s="144">
        <v>0</v>
      </c>
      <c r="M299" s="144">
        <v>0</v>
      </c>
      <c r="N299" s="144">
        <f t="shared" si="92"/>
        <v>0</v>
      </c>
      <c r="O299" s="145">
        <f t="shared" si="95"/>
        <v>0</v>
      </c>
      <c r="P299" s="146">
        <v>0</v>
      </c>
      <c r="Q299" s="146">
        <v>140</v>
      </c>
      <c r="R299" s="147">
        <v>0.4</v>
      </c>
      <c r="S299" s="148">
        <f>SUM(Q299*R299*P299)</f>
        <v>0</v>
      </c>
      <c r="T299" s="138" t="s">
        <v>885</v>
      </c>
      <c r="U299" s="145">
        <v>0</v>
      </c>
      <c r="V299" s="145">
        <f t="shared" si="96"/>
        <v>0</v>
      </c>
      <c r="W299" s="154" t="s">
        <v>886</v>
      </c>
      <c r="X299" s="145">
        <f t="shared" si="86"/>
        <v>0</v>
      </c>
      <c r="Y299" s="145">
        <f t="shared" si="88"/>
        <v>0</v>
      </c>
      <c r="Z299" s="145">
        <v>0</v>
      </c>
      <c r="AA299" s="145">
        <v>670</v>
      </c>
      <c r="AB299" s="144">
        <f t="shared" si="97"/>
        <v>0</v>
      </c>
      <c r="AC299" s="246" t="s">
        <v>887</v>
      </c>
      <c r="AD299" s="151">
        <v>0</v>
      </c>
      <c r="AE299" s="151" t="s">
        <v>878</v>
      </c>
      <c r="AF299" s="145">
        <f t="shared" si="98"/>
        <v>0</v>
      </c>
      <c r="AG299" s="145">
        <f t="shared" si="90"/>
        <v>0</v>
      </c>
      <c r="AH299" s="152">
        <f>SUM(N299)</f>
        <v>0</v>
      </c>
      <c r="AI299" s="152">
        <f>SUM(AG299)</f>
        <v>0</v>
      </c>
      <c r="AJ299" s="35" t="str">
        <f t="shared" si="91"/>
        <v>655-A</v>
      </c>
      <c r="AK299" s="36"/>
    </row>
    <row r="300" spans="1:37" s="32" customFormat="1" ht="83" customHeight="1" x14ac:dyDescent="0.2">
      <c r="A300" s="40" t="s">
        <v>888</v>
      </c>
      <c r="B300"/>
      <c r="C300" s="49" t="s">
        <v>889</v>
      </c>
      <c r="D300" s="33" t="s">
        <v>114</v>
      </c>
      <c r="E300" s="33" t="s">
        <v>54</v>
      </c>
      <c r="F300" s="143" t="s">
        <v>159</v>
      </c>
      <c r="G300" s="143" t="s">
        <v>581</v>
      </c>
      <c r="H300" s="143" t="s">
        <v>570</v>
      </c>
      <c r="I300" s="136">
        <v>42</v>
      </c>
      <c r="J300" s="64" t="s">
        <v>43</v>
      </c>
      <c r="K300" s="41">
        <v>1200</v>
      </c>
      <c r="L300" s="144">
        <v>0</v>
      </c>
      <c r="M300" s="144">
        <v>20</v>
      </c>
      <c r="N300" s="144">
        <f t="shared" si="92"/>
        <v>20</v>
      </c>
      <c r="O300" s="145">
        <f t="shared" si="95"/>
        <v>24000</v>
      </c>
      <c r="P300" s="146">
        <v>0</v>
      </c>
      <c r="Q300" s="146">
        <v>153</v>
      </c>
      <c r="R300" s="147">
        <v>0.4</v>
      </c>
      <c r="S300" s="148">
        <f>SUM(P300*Q300)</f>
        <v>0</v>
      </c>
      <c r="T300" s="149"/>
      <c r="U300" s="146">
        <v>0</v>
      </c>
      <c r="V300" s="145">
        <f t="shared" si="96"/>
        <v>0</v>
      </c>
      <c r="W300" s="139" t="s">
        <v>44</v>
      </c>
      <c r="X300" s="145">
        <f t="shared" si="86"/>
        <v>24000</v>
      </c>
      <c r="Y300" s="145">
        <f t="shared" si="88"/>
        <v>4000</v>
      </c>
      <c r="Z300" s="145">
        <v>14</v>
      </c>
      <c r="AA300" s="145">
        <v>450</v>
      </c>
      <c r="AB300" s="144">
        <f t="shared" si="97"/>
        <v>6300</v>
      </c>
      <c r="AC300" s="286" t="s">
        <v>946</v>
      </c>
      <c r="AD300" s="151">
        <f>5*153+4950</f>
        <v>5715</v>
      </c>
      <c r="AE300" s="151" t="s">
        <v>890</v>
      </c>
      <c r="AF300" s="145">
        <f t="shared" si="98"/>
        <v>16015</v>
      </c>
      <c r="AG300" s="145">
        <f t="shared" si="90"/>
        <v>40015</v>
      </c>
      <c r="AH300" s="152">
        <f>SUM(N300)</f>
        <v>20</v>
      </c>
      <c r="AI300" s="152">
        <f>SUM(AG300)</f>
        <v>40015</v>
      </c>
      <c r="AJ300" s="133" t="str">
        <f>A300</f>
        <v>656-A</v>
      </c>
      <c r="AK300" s="134" t="s">
        <v>947</v>
      </c>
    </row>
    <row r="301" spans="1:37" s="32" customFormat="1" ht="64" customHeight="1" x14ac:dyDescent="0.2">
      <c r="A301" s="88" t="s">
        <v>891</v>
      </c>
      <c r="B301" s="88"/>
      <c r="C301" s="189" t="s">
        <v>892</v>
      </c>
      <c r="D301" s="135" t="s">
        <v>114</v>
      </c>
      <c r="E301" s="135" t="s">
        <v>158</v>
      </c>
      <c r="F301" s="143" t="s">
        <v>155</v>
      </c>
      <c r="G301" s="189" t="s">
        <v>292</v>
      </c>
      <c r="H301" s="143" t="s">
        <v>943</v>
      </c>
      <c r="I301" s="209">
        <v>42</v>
      </c>
      <c r="J301" s="88" t="s">
        <v>350</v>
      </c>
      <c r="K301" s="210">
        <v>765</v>
      </c>
      <c r="L301" s="210">
        <v>0</v>
      </c>
      <c r="M301" s="210">
        <v>20</v>
      </c>
      <c r="N301" s="144">
        <f t="shared" si="92"/>
        <v>20</v>
      </c>
      <c r="O301" s="145">
        <f t="shared" si="95"/>
        <v>15300</v>
      </c>
      <c r="P301" s="146">
        <v>20</v>
      </c>
      <c r="Q301" s="146">
        <v>153</v>
      </c>
      <c r="R301" s="148">
        <v>0</v>
      </c>
      <c r="S301" s="148">
        <f>SUM(P301*Q301)</f>
        <v>3060</v>
      </c>
      <c r="T301" s="138" t="s">
        <v>893</v>
      </c>
      <c r="U301" s="146">
        <v>0</v>
      </c>
      <c r="V301" s="145">
        <v>0</v>
      </c>
      <c r="W301" s="137" t="s">
        <v>62</v>
      </c>
      <c r="X301" s="145">
        <f t="shared" si="86"/>
        <v>18360</v>
      </c>
      <c r="Y301" s="146">
        <f t="shared" si="88"/>
        <v>4000</v>
      </c>
      <c r="Z301" s="146">
        <v>0</v>
      </c>
      <c r="AA301" s="146">
        <v>0</v>
      </c>
      <c r="AB301" s="144">
        <f t="shared" si="97"/>
        <v>0</v>
      </c>
      <c r="AC301" s="150" t="s">
        <v>44</v>
      </c>
      <c r="AD301" s="151">
        <v>0</v>
      </c>
      <c r="AE301" s="151"/>
      <c r="AF301" s="145">
        <f t="shared" si="98"/>
        <v>4000</v>
      </c>
      <c r="AG301" s="145">
        <f t="shared" si="90"/>
        <v>22360</v>
      </c>
      <c r="AH301" s="152">
        <f>SUM(N301:N302)</f>
        <v>20</v>
      </c>
      <c r="AI301" s="152">
        <f>SUM(AG301:AG302)</f>
        <v>26855</v>
      </c>
      <c r="AJ301" s="133" t="str">
        <f t="shared" si="91"/>
        <v>658-PR</v>
      </c>
      <c r="AK301" s="134" t="s">
        <v>945</v>
      </c>
    </row>
    <row r="302" spans="1:37" s="32" customFormat="1" ht="39" customHeight="1" x14ac:dyDescent="0.2">
      <c r="A302" s="88" t="s">
        <v>891</v>
      </c>
      <c r="B302" s="88"/>
      <c r="C302" s="189" t="s">
        <v>892</v>
      </c>
      <c r="D302" s="135" t="s">
        <v>114</v>
      </c>
      <c r="E302" s="135" t="s">
        <v>166</v>
      </c>
      <c r="F302" s="143" t="s">
        <v>166</v>
      </c>
      <c r="G302" s="189" t="s">
        <v>166</v>
      </c>
      <c r="H302" s="143" t="s">
        <v>950</v>
      </c>
      <c r="I302" s="209">
        <v>0</v>
      </c>
      <c r="J302" s="88" t="s">
        <v>166</v>
      </c>
      <c r="K302" s="210">
        <v>0</v>
      </c>
      <c r="L302" s="210">
        <v>0</v>
      </c>
      <c r="M302" s="210">
        <v>0</v>
      </c>
      <c r="N302" s="144">
        <v>0</v>
      </c>
      <c r="O302" s="145">
        <v>0</v>
      </c>
      <c r="P302" s="146">
        <v>0</v>
      </c>
      <c r="Q302" s="146">
        <v>0</v>
      </c>
      <c r="R302" s="148"/>
      <c r="S302" s="148">
        <v>0</v>
      </c>
      <c r="T302" s="149" t="s">
        <v>44</v>
      </c>
      <c r="U302" s="146">
        <v>0</v>
      </c>
      <c r="V302" s="145">
        <v>4495</v>
      </c>
      <c r="W302" s="137" t="s">
        <v>949</v>
      </c>
      <c r="X302" s="145">
        <f t="shared" si="86"/>
        <v>4495</v>
      </c>
      <c r="Y302" s="146">
        <f t="shared" si="88"/>
        <v>0</v>
      </c>
      <c r="Z302" s="146">
        <v>0</v>
      </c>
      <c r="AA302" s="146">
        <v>0</v>
      </c>
      <c r="AB302" s="144">
        <f t="shared" si="97"/>
        <v>0</v>
      </c>
      <c r="AC302" s="150" t="s">
        <v>44</v>
      </c>
      <c r="AD302" s="151">
        <v>0</v>
      </c>
      <c r="AE302" s="151"/>
      <c r="AF302" s="145">
        <v>0</v>
      </c>
      <c r="AG302" s="145">
        <f t="shared" si="90"/>
        <v>4495</v>
      </c>
      <c r="AH302" s="152"/>
      <c r="AI302" s="152"/>
      <c r="AJ302" s="133" t="str">
        <f t="shared" si="91"/>
        <v>658-PR</v>
      </c>
      <c r="AK302" s="134"/>
    </row>
    <row r="303" spans="1:37" s="32" customFormat="1" ht="48" customHeight="1" x14ac:dyDescent="0.2">
      <c r="A303" s="88" t="s">
        <v>894</v>
      </c>
      <c r="B303" s="88"/>
      <c r="C303" s="189" t="s">
        <v>895</v>
      </c>
      <c r="D303" s="135" t="s">
        <v>114</v>
      </c>
      <c r="E303" s="135" t="s">
        <v>154</v>
      </c>
      <c r="F303" s="143" t="s">
        <v>896</v>
      </c>
      <c r="G303" s="135" t="s">
        <v>118</v>
      </c>
      <c r="H303" s="189" t="s">
        <v>119</v>
      </c>
      <c r="I303" s="209">
        <v>42</v>
      </c>
      <c r="J303" s="88" t="s">
        <v>43</v>
      </c>
      <c r="K303" s="210">
        <v>753</v>
      </c>
      <c r="L303" s="210">
        <v>15</v>
      </c>
      <c r="M303" s="210">
        <v>0</v>
      </c>
      <c r="N303" s="144">
        <f>L303+M303</f>
        <v>15</v>
      </c>
      <c r="O303" s="145">
        <f>(K303*N303)</f>
        <v>11295</v>
      </c>
      <c r="P303" s="146">
        <f>SUM(36*N303)</f>
        <v>540</v>
      </c>
      <c r="Q303" s="146">
        <v>3.35</v>
      </c>
      <c r="R303" s="148">
        <v>0</v>
      </c>
      <c r="S303" s="148">
        <f>SUM(P303*Q303)</f>
        <v>1809</v>
      </c>
      <c r="T303" s="149" t="s">
        <v>897</v>
      </c>
      <c r="U303" s="146">
        <v>0</v>
      </c>
      <c r="V303" s="145">
        <f>(N303*U303)</f>
        <v>0</v>
      </c>
      <c r="W303" s="221"/>
      <c r="X303" s="145">
        <f t="shared" si="86"/>
        <v>13104</v>
      </c>
      <c r="Y303" s="146">
        <f t="shared" si="88"/>
        <v>3000</v>
      </c>
      <c r="Z303" s="146">
        <v>0</v>
      </c>
      <c r="AA303" s="146">
        <v>0</v>
      </c>
      <c r="AB303" s="144">
        <f t="shared" si="97"/>
        <v>0</v>
      </c>
      <c r="AC303" s="150" t="s">
        <v>44</v>
      </c>
      <c r="AD303" s="151">
        <v>4950</v>
      </c>
      <c r="AE303" s="151"/>
      <c r="AF303" s="145">
        <f>Y303+AB303+AD303</f>
        <v>7950</v>
      </c>
      <c r="AG303" s="145">
        <f t="shared" ref="AG303:AG322" si="99">AF303+X303</f>
        <v>21054</v>
      </c>
      <c r="AH303" s="152">
        <f>SUM(N303:N307)</f>
        <v>47</v>
      </c>
      <c r="AI303" s="152">
        <f>SUM(AG303:AG307)</f>
        <v>65882.2</v>
      </c>
      <c r="AJ303" s="35" t="str">
        <f t="shared" si="91"/>
        <v>661-D</v>
      </c>
      <c r="AK303" s="36"/>
    </row>
    <row r="304" spans="1:37" s="32" customFormat="1" ht="40.25" customHeight="1" x14ac:dyDescent="0.2">
      <c r="A304" s="88" t="s">
        <v>894</v>
      </c>
      <c r="B304" s="88"/>
      <c r="C304" s="189" t="s">
        <v>895</v>
      </c>
      <c r="D304" s="135" t="s">
        <v>114</v>
      </c>
      <c r="E304" s="135" t="s">
        <v>154</v>
      </c>
      <c r="F304" s="143" t="s">
        <v>896</v>
      </c>
      <c r="G304" s="135" t="s">
        <v>898</v>
      </c>
      <c r="H304" s="189" t="s">
        <v>899</v>
      </c>
      <c r="I304" s="209">
        <v>42</v>
      </c>
      <c r="J304" s="88" t="s">
        <v>43</v>
      </c>
      <c r="K304" s="210">
        <v>753</v>
      </c>
      <c r="L304" s="210">
        <v>0</v>
      </c>
      <c r="M304" s="210">
        <v>17</v>
      </c>
      <c r="N304" s="144">
        <f>L304+M304</f>
        <v>17</v>
      </c>
      <c r="O304" s="145">
        <f>(K304*N304)</f>
        <v>12801</v>
      </c>
      <c r="P304" s="146">
        <f>SUM(36*N304)</f>
        <v>612</v>
      </c>
      <c r="Q304" s="146">
        <v>3.35</v>
      </c>
      <c r="R304" s="148">
        <v>0</v>
      </c>
      <c r="S304" s="148">
        <f>SUM(P304*Q304)</f>
        <v>2050.2000000000003</v>
      </c>
      <c r="T304" s="149" t="s">
        <v>897</v>
      </c>
      <c r="U304" s="146">
        <v>0</v>
      </c>
      <c r="V304" s="145">
        <f>(N304*U304)</f>
        <v>0</v>
      </c>
      <c r="W304" s="139"/>
      <c r="X304" s="145">
        <f t="shared" si="86"/>
        <v>14851.2</v>
      </c>
      <c r="Y304" s="146">
        <f t="shared" si="88"/>
        <v>3400</v>
      </c>
      <c r="Z304" s="146">
        <v>0</v>
      </c>
      <c r="AA304" s="146">
        <v>0</v>
      </c>
      <c r="AB304" s="144">
        <f t="shared" si="97"/>
        <v>0</v>
      </c>
      <c r="AC304" s="150" t="s">
        <v>44</v>
      </c>
      <c r="AD304" s="151">
        <v>4950</v>
      </c>
      <c r="AE304" s="151"/>
      <c r="AF304" s="145">
        <f>Y304+AB304+AD304</f>
        <v>8350</v>
      </c>
      <c r="AG304" s="145">
        <f t="shared" si="99"/>
        <v>23201.200000000001</v>
      </c>
      <c r="AH304" s="152"/>
      <c r="AI304" s="152"/>
      <c r="AJ304" s="35" t="str">
        <f t="shared" si="91"/>
        <v>661-D</v>
      </c>
      <c r="AK304" s="36"/>
    </row>
    <row r="305" spans="1:37" s="32" customFormat="1" ht="40.25" customHeight="1" x14ac:dyDescent="0.2">
      <c r="A305" s="88" t="s">
        <v>894</v>
      </c>
      <c r="B305" s="88"/>
      <c r="C305" s="189" t="s">
        <v>895</v>
      </c>
      <c r="D305" s="135" t="s">
        <v>114</v>
      </c>
      <c r="E305" s="135" t="s">
        <v>158</v>
      </c>
      <c r="F305" s="143" t="s">
        <v>900</v>
      </c>
      <c r="G305" s="135" t="s">
        <v>901</v>
      </c>
      <c r="H305" s="189" t="s">
        <v>902</v>
      </c>
      <c r="I305" s="209">
        <v>42</v>
      </c>
      <c r="J305" s="88" t="s">
        <v>43</v>
      </c>
      <c r="K305" s="210">
        <v>753</v>
      </c>
      <c r="L305" s="210">
        <v>0</v>
      </c>
      <c r="M305" s="210">
        <v>15</v>
      </c>
      <c r="N305" s="144">
        <f>L305+M305</f>
        <v>15</v>
      </c>
      <c r="O305" s="145">
        <f>(K305*N305)</f>
        <v>11295</v>
      </c>
      <c r="P305" s="146">
        <f>SUM(36*N305)</f>
        <v>540</v>
      </c>
      <c r="Q305" s="146">
        <v>3.35</v>
      </c>
      <c r="R305" s="148">
        <v>0</v>
      </c>
      <c r="S305" s="148">
        <f>SUM(P305*Q305)</f>
        <v>1809</v>
      </c>
      <c r="T305" s="149" t="s">
        <v>897</v>
      </c>
      <c r="U305" s="146">
        <v>0</v>
      </c>
      <c r="V305" s="145">
        <f>(N305*U305)</f>
        <v>0</v>
      </c>
      <c r="W305" s="139"/>
      <c r="X305" s="145">
        <f t="shared" ref="X305:X322" si="100">O305+S305+V305</f>
        <v>13104</v>
      </c>
      <c r="Y305" s="146">
        <f t="shared" si="88"/>
        <v>3000</v>
      </c>
      <c r="Z305" s="146">
        <v>0</v>
      </c>
      <c r="AA305" s="146">
        <v>0</v>
      </c>
      <c r="AB305" s="144">
        <f t="shared" si="97"/>
        <v>0</v>
      </c>
      <c r="AC305" s="150" t="s">
        <v>44</v>
      </c>
      <c r="AD305" s="151">
        <v>5523</v>
      </c>
      <c r="AE305" s="151"/>
      <c r="AF305" s="145">
        <f>Y305+AB305+AD305</f>
        <v>8523</v>
      </c>
      <c r="AG305" s="145">
        <f t="shared" si="99"/>
        <v>21627</v>
      </c>
      <c r="AH305" s="152"/>
      <c r="AI305" s="152"/>
      <c r="AJ305" s="35" t="str">
        <f t="shared" si="91"/>
        <v>661-D</v>
      </c>
      <c r="AK305" s="36"/>
    </row>
    <row r="306" spans="1:37" s="32" customFormat="1" ht="34.5" customHeight="1" x14ac:dyDescent="0.2">
      <c r="A306" s="88" t="s">
        <v>894</v>
      </c>
      <c r="B306" s="88"/>
      <c r="C306" s="189" t="s">
        <v>895</v>
      </c>
      <c r="D306" s="135" t="s">
        <v>114</v>
      </c>
      <c r="E306" s="135" t="s">
        <v>166</v>
      </c>
      <c r="F306" s="143" t="s">
        <v>159</v>
      </c>
      <c r="G306" s="135" t="s">
        <v>44</v>
      </c>
      <c r="H306" s="143" t="s">
        <v>169</v>
      </c>
      <c r="I306" s="209">
        <v>0</v>
      </c>
      <c r="J306" s="88">
        <v>0</v>
      </c>
      <c r="K306" s="210">
        <v>0</v>
      </c>
      <c r="L306" s="210">
        <v>0</v>
      </c>
      <c r="M306" s="210">
        <v>0</v>
      </c>
      <c r="N306" s="144">
        <v>0</v>
      </c>
      <c r="O306" s="145">
        <v>0</v>
      </c>
      <c r="P306" s="146">
        <v>0</v>
      </c>
      <c r="Q306" s="146">
        <v>0</v>
      </c>
      <c r="R306" s="148">
        <v>0</v>
      </c>
      <c r="S306" s="148">
        <f>SUM(Q306*R306*P306)</f>
        <v>0</v>
      </c>
      <c r="T306" s="149" t="s">
        <v>44</v>
      </c>
      <c r="U306" s="146">
        <v>0</v>
      </c>
      <c r="V306" s="145">
        <v>0</v>
      </c>
      <c r="W306" s="139" t="s">
        <v>203</v>
      </c>
      <c r="X306" s="145">
        <f t="shared" si="100"/>
        <v>0</v>
      </c>
      <c r="Y306" s="146">
        <v>0</v>
      </c>
      <c r="Z306" s="146">
        <v>0</v>
      </c>
      <c r="AA306" s="146">
        <v>0</v>
      </c>
      <c r="AB306" s="144">
        <v>0</v>
      </c>
      <c r="AC306" s="150" t="s">
        <v>44</v>
      </c>
      <c r="AD306" s="151">
        <v>0</v>
      </c>
      <c r="AE306" s="151"/>
      <c r="AF306" s="145">
        <v>0</v>
      </c>
      <c r="AG306" s="145">
        <f t="shared" si="99"/>
        <v>0</v>
      </c>
      <c r="AH306" s="152"/>
      <c r="AI306" s="152"/>
      <c r="AJ306" s="35" t="str">
        <f t="shared" si="91"/>
        <v>661-D</v>
      </c>
      <c r="AK306" s="87" t="s">
        <v>903</v>
      </c>
    </row>
    <row r="307" spans="1:37" s="32" customFormat="1" ht="31.5" customHeight="1" x14ac:dyDescent="0.2">
      <c r="A307" s="88" t="s">
        <v>894</v>
      </c>
      <c r="B307" s="88"/>
      <c r="C307" s="189" t="s">
        <v>895</v>
      </c>
      <c r="D307" s="135" t="s">
        <v>114</v>
      </c>
      <c r="E307" s="135" t="s">
        <v>166</v>
      </c>
      <c r="F307" s="143" t="s">
        <v>159</v>
      </c>
      <c r="G307" s="135" t="s">
        <v>44</v>
      </c>
      <c r="H307" s="143" t="s">
        <v>173</v>
      </c>
      <c r="I307" s="209">
        <v>0</v>
      </c>
      <c r="J307" s="88">
        <v>0</v>
      </c>
      <c r="K307" s="210">
        <v>0</v>
      </c>
      <c r="L307" s="210">
        <v>0</v>
      </c>
      <c r="M307" s="210">
        <v>0</v>
      </c>
      <c r="N307" s="144">
        <v>0</v>
      </c>
      <c r="O307" s="181">
        <v>0</v>
      </c>
      <c r="P307" s="182">
        <v>0</v>
      </c>
      <c r="Q307" s="146">
        <v>0</v>
      </c>
      <c r="R307" s="183">
        <v>0</v>
      </c>
      <c r="S307" s="148">
        <f>SUM(Q307*R307*P307)</f>
        <v>0</v>
      </c>
      <c r="T307" s="149" t="s">
        <v>44</v>
      </c>
      <c r="U307" s="146">
        <v>0</v>
      </c>
      <c r="V307" s="145">
        <v>0</v>
      </c>
      <c r="W307" s="139" t="s">
        <v>904</v>
      </c>
      <c r="X307" s="145">
        <f t="shared" si="100"/>
        <v>0</v>
      </c>
      <c r="Y307" s="146">
        <v>0</v>
      </c>
      <c r="Z307" s="146">
        <v>0</v>
      </c>
      <c r="AA307" s="146">
        <v>0</v>
      </c>
      <c r="AB307" s="144">
        <v>0</v>
      </c>
      <c r="AC307" s="150" t="s">
        <v>44</v>
      </c>
      <c r="AD307" s="151">
        <v>0</v>
      </c>
      <c r="AE307" s="151"/>
      <c r="AF307" s="145">
        <v>0</v>
      </c>
      <c r="AG307" s="145">
        <f t="shared" si="99"/>
        <v>0</v>
      </c>
      <c r="AH307" s="152"/>
      <c r="AI307" s="152"/>
      <c r="AJ307" s="35" t="str">
        <f t="shared" si="91"/>
        <v>661-D</v>
      </c>
      <c r="AK307" s="87" t="s">
        <v>905</v>
      </c>
    </row>
    <row r="308" spans="1:37" s="32" customFormat="1" ht="48" customHeight="1" x14ac:dyDescent="0.2">
      <c r="A308" s="88" t="s">
        <v>906</v>
      </c>
      <c r="B308" s="88"/>
      <c r="C308" s="189" t="s">
        <v>907</v>
      </c>
      <c r="D308" s="135" t="s">
        <v>114</v>
      </c>
      <c r="E308" s="135" t="s">
        <v>154</v>
      </c>
      <c r="F308" s="143" t="s">
        <v>896</v>
      </c>
      <c r="G308" s="135" t="s">
        <v>118</v>
      </c>
      <c r="H308" s="189" t="s">
        <v>119</v>
      </c>
      <c r="I308" s="209">
        <v>42</v>
      </c>
      <c r="J308" s="88" t="s">
        <v>43</v>
      </c>
      <c r="K308" s="210">
        <v>753</v>
      </c>
      <c r="L308" s="210">
        <v>3</v>
      </c>
      <c r="M308" s="210">
        <v>0</v>
      </c>
      <c r="N308" s="144">
        <f>L308+M308</f>
        <v>3</v>
      </c>
      <c r="O308" s="181">
        <f t="shared" ref="O308:O319" si="101">(K308*N308)</f>
        <v>2259</v>
      </c>
      <c r="P308" s="146">
        <f>SUM(36*N308)</f>
        <v>108</v>
      </c>
      <c r="Q308" s="146">
        <v>3.35</v>
      </c>
      <c r="R308" s="148">
        <v>0</v>
      </c>
      <c r="S308" s="148">
        <f>SUM(P308*Q308)</f>
        <v>361.8</v>
      </c>
      <c r="T308" s="149" t="s">
        <v>908</v>
      </c>
      <c r="U308" s="146">
        <v>0</v>
      </c>
      <c r="V308" s="145">
        <f>(N308*U308)</f>
        <v>0</v>
      </c>
      <c r="W308" s="139"/>
      <c r="X308" s="145">
        <f t="shared" si="100"/>
        <v>2620.8000000000002</v>
      </c>
      <c r="Y308" s="146">
        <f t="shared" ref="Y308:Y319" si="102">N308*200</f>
        <v>600</v>
      </c>
      <c r="Z308" s="146">
        <v>0</v>
      </c>
      <c r="AA308" s="146">
        <v>0</v>
      </c>
      <c r="AB308" s="144">
        <f t="shared" ref="AB308:AB319" si="103">SUM(AA308*Z308)</f>
        <v>0</v>
      </c>
      <c r="AC308" s="150" t="s">
        <v>44</v>
      </c>
      <c r="AD308" s="151">
        <v>0</v>
      </c>
      <c r="AE308" s="151"/>
      <c r="AF308" s="145">
        <f>Y308+AB308+AD308</f>
        <v>600</v>
      </c>
      <c r="AG308" s="145">
        <f t="shared" si="99"/>
        <v>3220.8</v>
      </c>
      <c r="AH308" s="152">
        <f>SUM(N308:N313)</f>
        <v>11</v>
      </c>
      <c r="AI308" s="152">
        <f>SUM(AG308:AG313)</f>
        <v>11809.600000000002</v>
      </c>
      <c r="AJ308" s="35" t="s">
        <v>906</v>
      </c>
      <c r="AK308" s="36"/>
    </row>
    <row r="309" spans="1:37" s="32" customFormat="1" ht="27.75" customHeight="1" x14ac:dyDescent="0.2">
      <c r="A309" s="88" t="s">
        <v>906</v>
      </c>
      <c r="B309" s="88"/>
      <c r="C309" s="189" t="s">
        <v>907</v>
      </c>
      <c r="D309" s="135" t="s">
        <v>114</v>
      </c>
      <c r="E309" s="135" t="s">
        <v>154</v>
      </c>
      <c r="F309" s="143" t="s">
        <v>896</v>
      </c>
      <c r="G309" s="135" t="s">
        <v>898</v>
      </c>
      <c r="H309" s="189" t="s">
        <v>899</v>
      </c>
      <c r="I309" s="209">
        <v>42</v>
      </c>
      <c r="J309" s="88" t="s">
        <v>43</v>
      </c>
      <c r="K309" s="210">
        <v>753</v>
      </c>
      <c r="L309" s="210">
        <v>0</v>
      </c>
      <c r="M309" s="210">
        <v>3</v>
      </c>
      <c r="N309" s="144">
        <f>L309+M309</f>
        <v>3</v>
      </c>
      <c r="O309" s="145">
        <f t="shared" si="101"/>
        <v>2259</v>
      </c>
      <c r="P309" s="146">
        <f>SUM(36*N309)</f>
        <v>108</v>
      </c>
      <c r="Q309" s="146">
        <v>3.35</v>
      </c>
      <c r="R309" s="148">
        <v>0</v>
      </c>
      <c r="S309" s="148">
        <f>SUM(P309*Q309)</f>
        <v>361.8</v>
      </c>
      <c r="T309" s="149" t="s">
        <v>908</v>
      </c>
      <c r="U309" s="146">
        <v>0</v>
      </c>
      <c r="V309" s="145">
        <f>(N309*U309)</f>
        <v>0</v>
      </c>
      <c r="W309" s="139"/>
      <c r="X309" s="145">
        <f t="shared" si="100"/>
        <v>2620.8000000000002</v>
      </c>
      <c r="Y309" s="146">
        <f t="shared" si="102"/>
        <v>600</v>
      </c>
      <c r="Z309" s="146">
        <v>0</v>
      </c>
      <c r="AA309" s="146">
        <v>0</v>
      </c>
      <c r="AB309" s="144">
        <f t="shared" si="103"/>
        <v>0</v>
      </c>
      <c r="AC309" s="150" t="s">
        <v>44</v>
      </c>
      <c r="AD309" s="151">
        <v>0</v>
      </c>
      <c r="AE309" s="151"/>
      <c r="AF309" s="145">
        <f>Y309+AB309+AD309</f>
        <v>600</v>
      </c>
      <c r="AG309" s="145">
        <f t="shared" si="99"/>
        <v>3220.8</v>
      </c>
      <c r="AH309" s="152"/>
      <c r="AI309" s="152"/>
      <c r="AJ309" s="35"/>
      <c r="AK309" s="36"/>
    </row>
    <row r="310" spans="1:37" s="32" customFormat="1" ht="37.5" customHeight="1" x14ac:dyDescent="0.2">
      <c r="A310" s="88" t="s">
        <v>906</v>
      </c>
      <c r="B310" s="88"/>
      <c r="C310" s="189" t="s">
        <v>907</v>
      </c>
      <c r="D310" s="135" t="s">
        <v>114</v>
      </c>
      <c r="E310" s="135" t="s">
        <v>158</v>
      </c>
      <c r="F310" s="143" t="s">
        <v>900</v>
      </c>
      <c r="G310" s="135" t="s">
        <v>901</v>
      </c>
      <c r="H310" s="189" t="s">
        <v>902</v>
      </c>
      <c r="I310" s="209">
        <v>42</v>
      </c>
      <c r="J310" s="88" t="s">
        <v>43</v>
      </c>
      <c r="K310" s="210">
        <v>753</v>
      </c>
      <c r="L310" s="210">
        <v>0</v>
      </c>
      <c r="M310" s="210">
        <v>3</v>
      </c>
      <c r="N310" s="144">
        <f>L310+M310</f>
        <v>3</v>
      </c>
      <c r="O310" s="145">
        <f t="shared" si="101"/>
        <v>2259</v>
      </c>
      <c r="P310" s="146">
        <f>SUM(36*N310)</f>
        <v>108</v>
      </c>
      <c r="Q310" s="146">
        <v>3.35</v>
      </c>
      <c r="R310" s="148">
        <v>0</v>
      </c>
      <c r="S310" s="148">
        <f>SUM(P310*Q310)</f>
        <v>361.8</v>
      </c>
      <c r="T310" s="149" t="s">
        <v>908</v>
      </c>
      <c r="U310" s="146">
        <v>0</v>
      </c>
      <c r="V310" s="145">
        <f>(N310*U310)</f>
        <v>0</v>
      </c>
      <c r="W310" s="139"/>
      <c r="X310" s="145">
        <f t="shared" si="100"/>
        <v>2620.8000000000002</v>
      </c>
      <c r="Y310" s="146">
        <f t="shared" si="102"/>
        <v>600</v>
      </c>
      <c r="Z310" s="146">
        <v>0</v>
      </c>
      <c r="AA310" s="146">
        <v>0</v>
      </c>
      <c r="AB310" s="144">
        <f t="shared" si="103"/>
        <v>0</v>
      </c>
      <c r="AC310" s="150" t="s">
        <v>44</v>
      </c>
      <c r="AD310" s="151">
        <v>0</v>
      </c>
      <c r="AE310" s="151"/>
      <c r="AF310" s="145">
        <f>Y310+AB310+AD310</f>
        <v>600</v>
      </c>
      <c r="AG310" s="145">
        <f t="shared" si="99"/>
        <v>3220.8</v>
      </c>
      <c r="AH310" s="152"/>
      <c r="AI310" s="152"/>
      <c r="AJ310" s="35" t="s">
        <v>906</v>
      </c>
      <c r="AK310" s="36"/>
    </row>
    <row r="311" spans="1:37" s="32" customFormat="1" ht="35.25" customHeight="1" x14ac:dyDescent="0.2">
      <c r="A311" s="88" t="s">
        <v>906</v>
      </c>
      <c r="B311" s="88"/>
      <c r="C311" s="189" t="s">
        <v>907</v>
      </c>
      <c r="D311" s="135" t="s">
        <v>114</v>
      </c>
      <c r="E311" s="135" t="s">
        <v>158</v>
      </c>
      <c r="F311" s="143" t="s">
        <v>900</v>
      </c>
      <c r="G311" s="143" t="s">
        <v>909</v>
      </c>
      <c r="H311" s="143" t="s">
        <v>910</v>
      </c>
      <c r="I311" s="209">
        <v>42</v>
      </c>
      <c r="J311" s="88" t="s">
        <v>43</v>
      </c>
      <c r="K311" s="210">
        <v>753</v>
      </c>
      <c r="L311" s="210">
        <v>2</v>
      </c>
      <c r="M311" s="210">
        <v>0</v>
      </c>
      <c r="N311" s="144">
        <f>L311+M311</f>
        <v>2</v>
      </c>
      <c r="O311" s="145">
        <f t="shared" si="101"/>
        <v>1506</v>
      </c>
      <c r="P311" s="146">
        <f>SUM(36*N311)</f>
        <v>72</v>
      </c>
      <c r="Q311" s="146">
        <v>3.35</v>
      </c>
      <c r="R311" s="148">
        <v>0</v>
      </c>
      <c r="S311" s="148">
        <f>SUM(P311*Q311)</f>
        <v>241.20000000000002</v>
      </c>
      <c r="T311" s="149" t="s">
        <v>908</v>
      </c>
      <c r="U311" s="146">
        <v>0</v>
      </c>
      <c r="V311" s="145">
        <f>(N311*U311)</f>
        <v>0</v>
      </c>
      <c r="W311" s="139"/>
      <c r="X311" s="145">
        <f t="shared" si="100"/>
        <v>1747.2</v>
      </c>
      <c r="Y311" s="146">
        <f t="shared" si="102"/>
        <v>400</v>
      </c>
      <c r="Z311" s="146">
        <v>0</v>
      </c>
      <c r="AA311" s="146">
        <v>0</v>
      </c>
      <c r="AB311" s="144">
        <f t="shared" si="103"/>
        <v>0</v>
      </c>
      <c r="AC311" s="150" t="s">
        <v>44</v>
      </c>
      <c r="AD311" s="151">
        <v>0</v>
      </c>
      <c r="AE311" s="151"/>
      <c r="AF311" s="145">
        <f>Y311+AB311+AD311</f>
        <v>400</v>
      </c>
      <c r="AG311" s="145">
        <f t="shared" si="99"/>
        <v>2147.1999999999998</v>
      </c>
      <c r="AH311" s="152"/>
      <c r="AI311" s="152"/>
      <c r="AJ311" s="35" t="s">
        <v>906</v>
      </c>
      <c r="AK311" s="36"/>
    </row>
    <row r="312" spans="1:37" s="32" customFormat="1" ht="30.75" customHeight="1" x14ac:dyDescent="0.2">
      <c r="A312" s="88" t="s">
        <v>906</v>
      </c>
      <c r="B312" s="88"/>
      <c r="C312" s="189" t="s">
        <v>907</v>
      </c>
      <c r="D312" s="135" t="s">
        <v>114</v>
      </c>
      <c r="E312" s="135" t="s">
        <v>166</v>
      </c>
      <c r="F312" s="143" t="s">
        <v>166</v>
      </c>
      <c r="G312" s="143" t="s">
        <v>166</v>
      </c>
      <c r="H312" s="143" t="s">
        <v>169</v>
      </c>
      <c r="I312" s="209" t="s">
        <v>166</v>
      </c>
      <c r="J312" s="88" t="s">
        <v>166</v>
      </c>
      <c r="K312" s="210">
        <v>0</v>
      </c>
      <c r="L312" s="210">
        <v>0</v>
      </c>
      <c r="M312" s="210">
        <v>0</v>
      </c>
      <c r="N312" s="144">
        <v>0</v>
      </c>
      <c r="O312" s="145">
        <f t="shared" si="101"/>
        <v>0</v>
      </c>
      <c r="P312" s="146">
        <v>0</v>
      </c>
      <c r="Q312" s="146">
        <v>0</v>
      </c>
      <c r="R312" s="148">
        <v>0</v>
      </c>
      <c r="S312" s="148">
        <v>0</v>
      </c>
      <c r="T312" s="149" t="s">
        <v>44</v>
      </c>
      <c r="U312" s="146">
        <v>0</v>
      </c>
      <c r="V312" s="145">
        <v>0</v>
      </c>
      <c r="W312" s="139"/>
      <c r="X312" s="145">
        <f t="shared" si="100"/>
        <v>0</v>
      </c>
      <c r="Y312" s="146">
        <f t="shared" si="102"/>
        <v>0</v>
      </c>
      <c r="Z312" s="146">
        <v>0</v>
      </c>
      <c r="AA312" s="146">
        <v>0</v>
      </c>
      <c r="AB312" s="144">
        <f t="shared" si="103"/>
        <v>0</v>
      </c>
      <c r="AC312" s="150" t="s">
        <v>44</v>
      </c>
      <c r="AD312" s="151">
        <v>0</v>
      </c>
      <c r="AE312" s="151"/>
      <c r="AF312" s="145">
        <v>0</v>
      </c>
      <c r="AG312" s="145">
        <f t="shared" si="99"/>
        <v>0</v>
      </c>
      <c r="AH312" s="152"/>
      <c r="AI312" s="152"/>
      <c r="AJ312" s="35" t="s">
        <v>906</v>
      </c>
      <c r="AK312" s="36"/>
    </row>
    <row r="313" spans="1:37" s="32" customFormat="1" ht="36" customHeight="1" x14ac:dyDescent="0.2">
      <c r="A313" s="88" t="s">
        <v>906</v>
      </c>
      <c r="B313" s="88"/>
      <c r="C313" s="189" t="s">
        <v>907</v>
      </c>
      <c r="D313" s="135" t="s">
        <v>114</v>
      </c>
      <c r="E313" s="135" t="s">
        <v>166</v>
      </c>
      <c r="F313" s="143" t="s">
        <v>166</v>
      </c>
      <c r="G313" s="143" t="s">
        <v>166</v>
      </c>
      <c r="H313" s="143" t="s">
        <v>173</v>
      </c>
      <c r="I313" s="209" t="s">
        <v>166</v>
      </c>
      <c r="J313" s="88" t="s">
        <v>166</v>
      </c>
      <c r="K313" s="210">
        <v>0</v>
      </c>
      <c r="L313" s="210">
        <v>0</v>
      </c>
      <c r="M313" s="210">
        <v>0</v>
      </c>
      <c r="N313" s="144">
        <v>0</v>
      </c>
      <c r="O313" s="145">
        <f t="shared" si="101"/>
        <v>0</v>
      </c>
      <c r="P313" s="146">
        <v>0</v>
      </c>
      <c r="Q313" s="146">
        <v>0</v>
      </c>
      <c r="R313" s="148">
        <v>0</v>
      </c>
      <c r="S313" s="148">
        <v>0</v>
      </c>
      <c r="T313" s="149" t="s">
        <v>44</v>
      </c>
      <c r="U313" s="146">
        <v>0</v>
      </c>
      <c r="V313" s="145">
        <v>0</v>
      </c>
      <c r="W313" s="139"/>
      <c r="X313" s="145">
        <f t="shared" si="100"/>
        <v>0</v>
      </c>
      <c r="Y313" s="146">
        <f t="shared" si="102"/>
        <v>0</v>
      </c>
      <c r="Z313" s="146">
        <v>0</v>
      </c>
      <c r="AA313" s="146">
        <v>0</v>
      </c>
      <c r="AB313" s="144">
        <f t="shared" si="103"/>
        <v>0</v>
      </c>
      <c r="AC313" s="150" t="s">
        <v>44</v>
      </c>
      <c r="AD313" s="151">
        <v>0</v>
      </c>
      <c r="AE313" s="151"/>
      <c r="AF313" s="145">
        <v>0</v>
      </c>
      <c r="AG313" s="145">
        <f t="shared" si="99"/>
        <v>0</v>
      </c>
      <c r="AH313" s="152"/>
      <c r="AI313" s="152"/>
      <c r="AJ313" s="35" t="s">
        <v>906</v>
      </c>
      <c r="AK313" s="36"/>
    </row>
    <row r="314" spans="1:37" s="32" customFormat="1" ht="45" customHeight="1" x14ac:dyDescent="0.2">
      <c r="A314" s="88" t="s">
        <v>911</v>
      </c>
      <c r="B314" s="88"/>
      <c r="C314" s="189" t="s">
        <v>912</v>
      </c>
      <c r="D314" s="135" t="s">
        <v>114</v>
      </c>
      <c r="E314" s="135" t="s">
        <v>158</v>
      </c>
      <c r="F314" s="143" t="s">
        <v>155</v>
      </c>
      <c r="G314" s="143" t="s">
        <v>909</v>
      </c>
      <c r="H314" s="143" t="s">
        <v>910</v>
      </c>
      <c r="I314" s="209">
        <v>42</v>
      </c>
      <c r="J314" s="88" t="s">
        <v>43</v>
      </c>
      <c r="K314" s="210">
        <v>753</v>
      </c>
      <c r="L314" s="210">
        <v>16</v>
      </c>
      <c r="M314" s="210">
        <v>0</v>
      </c>
      <c r="N314" s="144">
        <f>L314+M314</f>
        <v>16</v>
      </c>
      <c r="O314" s="181">
        <f t="shared" si="101"/>
        <v>12048</v>
      </c>
      <c r="P314" s="146">
        <v>576</v>
      </c>
      <c r="Q314" s="146">
        <v>3.35</v>
      </c>
      <c r="R314" s="148">
        <v>0</v>
      </c>
      <c r="S314" s="148">
        <f>SUM(P314*Q314)</f>
        <v>1929.6000000000001</v>
      </c>
      <c r="T314" s="138" t="s">
        <v>913</v>
      </c>
      <c r="U314" s="146">
        <v>0</v>
      </c>
      <c r="V314" s="145">
        <v>0</v>
      </c>
      <c r="W314" s="139" t="s">
        <v>44</v>
      </c>
      <c r="X314" s="145">
        <f t="shared" si="100"/>
        <v>13977.6</v>
      </c>
      <c r="Y314" s="146">
        <f t="shared" si="102"/>
        <v>3200</v>
      </c>
      <c r="Z314" s="146">
        <v>0</v>
      </c>
      <c r="AA314" s="146">
        <v>0</v>
      </c>
      <c r="AB314" s="144">
        <f t="shared" si="103"/>
        <v>0</v>
      </c>
      <c r="AC314" s="150" t="s">
        <v>44</v>
      </c>
      <c r="AD314" s="151">
        <v>5523</v>
      </c>
      <c r="AE314" s="151" t="s">
        <v>914</v>
      </c>
      <c r="AF314" s="145">
        <f>Y314+AB314+AD314</f>
        <v>8723</v>
      </c>
      <c r="AG314" s="145">
        <f t="shared" si="99"/>
        <v>22700.6</v>
      </c>
      <c r="AH314" s="152">
        <f>SUM(N314:N318)</f>
        <v>52</v>
      </c>
      <c r="AI314" s="152">
        <f>SUM(AG314:AG318)</f>
        <v>82965.2</v>
      </c>
      <c r="AJ314" s="35" t="s">
        <v>915</v>
      </c>
      <c r="AK314" s="89" t="s">
        <v>916</v>
      </c>
    </row>
    <row r="315" spans="1:37" s="32" customFormat="1" ht="36" customHeight="1" x14ac:dyDescent="0.2">
      <c r="A315" s="88" t="s">
        <v>911</v>
      </c>
      <c r="B315" s="88"/>
      <c r="C315" s="189" t="s">
        <v>912</v>
      </c>
      <c r="D315" s="135" t="s">
        <v>114</v>
      </c>
      <c r="E315" s="135" t="s">
        <v>158</v>
      </c>
      <c r="F315" s="143" t="s">
        <v>155</v>
      </c>
      <c r="G315" s="143" t="s">
        <v>152</v>
      </c>
      <c r="H315" s="189" t="s">
        <v>133</v>
      </c>
      <c r="I315" s="209">
        <v>42</v>
      </c>
      <c r="J315" s="88" t="s">
        <v>43</v>
      </c>
      <c r="K315" s="210">
        <v>1200</v>
      </c>
      <c r="L315" s="210">
        <v>0</v>
      </c>
      <c r="M315" s="210">
        <v>18</v>
      </c>
      <c r="N315" s="144">
        <f>L315+M315</f>
        <v>18</v>
      </c>
      <c r="O315" s="145">
        <f t="shared" si="101"/>
        <v>21600</v>
      </c>
      <c r="P315" s="146">
        <f>SUM(36*N315)</f>
        <v>648</v>
      </c>
      <c r="Q315" s="146">
        <v>3.35</v>
      </c>
      <c r="R315" s="148">
        <v>0</v>
      </c>
      <c r="S315" s="148">
        <f>SUM(P315*Q315)</f>
        <v>2170.8000000000002</v>
      </c>
      <c r="T315" s="138" t="s">
        <v>897</v>
      </c>
      <c r="U315" s="146">
        <v>0</v>
      </c>
      <c r="V315" s="145">
        <v>0</v>
      </c>
      <c r="W315" s="139" t="s">
        <v>44</v>
      </c>
      <c r="X315" s="145">
        <f t="shared" si="100"/>
        <v>23770.799999999999</v>
      </c>
      <c r="Y315" s="146">
        <f t="shared" si="102"/>
        <v>3600</v>
      </c>
      <c r="Z315" s="146">
        <v>0</v>
      </c>
      <c r="AA315" s="146">
        <v>0</v>
      </c>
      <c r="AB315" s="144">
        <f t="shared" si="103"/>
        <v>0</v>
      </c>
      <c r="AC315" s="150" t="s">
        <v>44</v>
      </c>
      <c r="AD315" s="151">
        <v>5523</v>
      </c>
      <c r="AE315" s="151" t="s">
        <v>914</v>
      </c>
      <c r="AF315" s="145">
        <f>Y315+AB315+AD315</f>
        <v>9123</v>
      </c>
      <c r="AG315" s="145">
        <f t="shared" si="99"/>
        <v>32893.800000000003</v>
      </c>
      <c r="AH315" s="152"/>
      <c r="AI315" s="152"/>
      <c r="AJ315" s="35" t="s">
        <v>915</v>
      </c>
      <c r="AK315" s="36"/>
    </row>
    <row r="316" spans="1:37" s="32" customFormat="1" ht="36" customHeight="1" x14ac:dyDescent="0.2">
      <c r="A316" s="88" t="s">
        <v>911</v>
      </c>
      <c r="B316" s="88"/>
      <c r="C316" s="189" t="s">
        <v>912</v>
      </c>
      <c r="D316" s="135" t="s">
        <v>114</v>
      </c>
      <c r="E316" s="135" t="s">
        <v>158</v>
      </c>
      <c r="F316" s="143" t="s">
        <v>155</v>
      </c>
      <c r="G316" s="143" t="s">
        <v>917</v>
      </c>
      <c r="H316" s="143" t="s">
        <v>746</v>
      </c>
      <c r="I316" s="209">
        <v>56</v>
      </c>
      <c r="J316" s="88" t="s">
        <v>43</v>
      </c>
      <c r="K316" s="210">
        <v>1200</v>
      </c>
      <c r="L316" s="210">
        <v>0</v>
      </c>
      <c r="M316" s="210">
        <v>18</v>
      </c>
      <c r="N316" s="144">
        <f>L316+M316</f>
        <v>18</v>
      </c>
      <c r="O316" s="145">
        <f t="shared" si="101"/>
        <v>21600</v>
      </c>
      <c r="P316" s="146">
        <f>SUM(36*N316)</f>
        <v>648</v>
      </c>
      <c r="Q316" s="146">
        <v>3.35</v>
      </c>
      <c r="R316" s="148">
        <v>0</v>
      </c>
      <c r="S316" s="148">
        <f>SUM(P316*Q316)</f>
        <v>2170.8000000000002</v>
      </c>
      <c r="T316" s="138" t="s">
        <v>897</v>
      </c>
      <c r="U316" s="146">
        <v>0</v>
      </c>
      <c r="V316" s="145">
        <v>0</v>
      </c>
      <c r="W316" s="139" t="s">
        <v>44</v>
      </c>
      <c r="X316" s="145">
        <f t="shared" si="100"/>
        <v>23770.799999999999</v>
      </c>
      <c r="Y316" s="146">
        <f t="shared" si="102"/>
        <v>3600</v>
      </c>
      <c r="Z316" s="146">
        <v>0</v>
      </c>
      <c r="AA316" s="146">
        <v>0</v>
      </c>
      <c r="AB316" s="144">
        <f t="shared" si="103"/>
        <v>0</v>
      </c>
      <c r="AC316" s="150" t="s">
        <v>44</v>
      </c>
      <c r="AD316" s="151">
        <v>0</v>
      </c>
      <c r="AE316" s="151" t="s">
        <v>918</v>
      </c>
      <c r="AF316" s="145">
        <f>Y316+AB316+AD316</f>
        <v>3600</v>
      </c>
      <c r="AG316" s="145">
        <f t="shared" si="99"/>
        <v>27370.799999999999</v>
      </c>
      <c r="AH316" s="247"/>
      <c r="AI316" s="152"/>
      <c r="AJ316" s="35" t="s">
        <v>915</v>
      </c>
      <c r="AK316" s="36"/>
    </row>
    <row r="317" spans="1:37" s="32" customFormat="1" ht="29.25" customHeight="1" x14ac:dyDescent="0.2">
      <c r="A317" s="88" t="s">
        <v>911</v>
      </c>
      <c r="B317" s="88"/>
      <c r="C317" s="189" t="s">
        <v>912</v>
      </c>
      <c r="D317" s="135" t="s">
        <v>114</v>
      </c>
      <c r="E317" s="135" t="s">
        <v>166</v>
      </c>
      <c r="F317" s="143" t="s">
        <v>166</v>
      </c>
      <c r="G317" s="143" t="s">
        <v>166</v>
      </c>
      <c r="H317" s="143" t="s">
        <v>169</v>
      </c>
      <c r="I317" s="209" t="s">
        <v>166</v>
      </c>
      <c r="J317" s="88" t="s">
        <v>166</v>
      </c>
      <c r="K317" s="210">
        <v>0</v>
      </c>
      <c r="L317" s="210">
        <v>0</v>
      </c>
      <c r="M317" s="210">
        <v>0</v>
      </c>
      <c r="N317" s="144">
        <v>0</v>
      </c>
      <c r="O317" s="181">
        <f t="shared" si="101"/>
        <v>0</v>
      </c>
      <c r="P317" s="182">
        <v>0</v>
      </c>
      <c r="Q317" s="182">
        <v>0</v>
      </c>
      <c r="R317" s="148">
        <v>0</v>
      </c>
      <c r="S317" s="183">
        <v>0</v>
      </c>
      <c r="T317" s="184" t="s">
        <v>44</v>
      </c>
      <c r="U317" s="146">
        <v>0</v>
      </c>
      <c r="V317" s="145">
        <v>0</v>
      </c>
      <c r="W317" s="139" t="s">
        <v>919</v>
      </c>
      <c r="X317" s="145">
        <f t="shared" si="100"/>
        <v>0</v>
      </c>
      <c r="Y317" s="146">
        <f t="shared" si="102"/>
        <v>0</v>
      </c>
      <c r="Z317" s="146">
        <v>0</v>
      </c>
      <c r="AA317" s="146">
        <v>0</v>
      </c>
      <c r="AB317" s="144">
        <f t="shared" si="103"/>
        <v>0</v>
      </c>
      <c r="AC317" s="150" t="s">
        <v>44</v>
      </c>
      <c r="AD317" s="151">
        <v>0</v>
      </c>
      <c r="AE317" s="151"/>
      <c r="AF317" s="145">
        <v>0</v>
      </c>
      <c r="AG317" s="145">
        <f t="shared" si="99"/>
        <v>0</v>
      </c>
      <c r="AH317" s="247"/>
      <c r="AI317" s="152"/>
      <c r="AJ317" s="35" t="s">
        <v>915</v>
      </c>
      <c r="AK317" s="87" t="s">
        <v>920</v>
      </c>
    </row>
    <row r="318" spans="1:37" s="32" customFormat="1" ht="25" x14ac:dyDescent="0.2">
      <c r="A318" s="88" t="s">
        <v>911</v>
      </c>
      <c r="B318" s="88"/>
      <c r="C318" s="189" t="s">
        <v>912</v>
      </c>
      <c r="D318" s="135" t="s">
        <v>114</v>
      </c>
      <c r="E318" s="135" t="s">
        <v>166</v>
      </c>
      <c r="F318" s="143" t="s">
        <v>166</v>
      </c>
      <c r="G318" s="143" t="s">
        <v>166</v>
      </c>
      <c r="H318" s="143" t="s">
        <v>173</v>
      </c>
      <c r="I318" s="209" t="s">
        <v>166</v>
      </c>
      <c r="J318" s="88" t="s">
        <v>166</v>
      </c>
      <c r="K318" s="210">
        <v>0</v>
      </c>
      <c r="L318" s="210">
        <v>0</v>
      </c>
      <c r="M318" s="210">
        <v>0</v>
      </c>
      <c r="N318" s="144">
        <v>0</v>
      </c>
      <c r="O318" s="181">
        <f t="shared" si="101"/>
        <v>0</v>
      </c>
      <c r="P318" s="182">
        <v>0</v>
      </c>
      <c r="Q318" s="182">
        <v>0</v>
      </c>
      <c r="R318" s="148">
        <v>0</v>
      </c>
      <c r="S318" s="183">
        <v>0</v>
      </c>
      <c r="T318" s="184" t="s">
        <v>44</v>
      </c>
      <c r="U318" s="146">
        <v>0</v>
      </c>
      <c r="V318" s="145">
        <v>0</v>
      </c>
      <c r="W318" s="139" t="s">
        <v>921</v>
      </c>
      <c r="X318" s="145">
        <f t="shared" si="100"/>
        <v>0</v>
      </c>
      <c r="Y318" s="146">
        <f t="shared" si="102"/>
        <v>0</v>
      </c>
      <c r="Z318" s="146">
        <v>0</v>
      </c>
      <c r="AA318" s="146">
        <v>0</v>
      </c>
      <c r="AB318" s="144">
        <f t="shared" si="103"/>
        <v>0</v>
      </c>
      <c r="AC318" s="150" t="s">
        <v>44</v>
      </c>
      <c r="AD318" s="151">
        <v>0</v>
      </c>
      <c r="AE318" s="151"/>
      <c r="AF318" s="145">
        <v>0</v>
      </c>
      <c r="AG318" s="145">
        <f t="shared" si="99"/>
        <v>0</v>
      </c>
      <c r="AH318" s="247"/>
      <c r="AI318" s="152"/>
      <c r="AJ318" s="35" t="s">
        <v>915</v>
      </c>
      <c r="AK318" s="87" t="s">
        <v>922</v>
      </c>
    </row>
    <row r="319" spans="1:37" s="32" customFormat="1" ht="33" customHeight="1" x14ac:dyDescent="0.2">
      <c r="A319" s="88" t="s">
        <v>923</v>
      </c>
      <c r="B319" s="88"/>
      <c r="C319" s="189" t="s">
        <v>924</v>
      </c>
      <c r="D319" s="135" t="s">
        <v>114</v>
      </c>
      <c r="E319" s="135" t="s">
        <v>154</v>
      </c>
      <c r="F319" s="143" t="s">
        <v>896</v>
      </c>
      <c r="G319" s="143" t="s">
        <v>581</v>
      </c>
      <c r="H319" s="189" t="s">
        <v>570</v>
      </c>
      <c r="I319" s="209">
        <v>42</v>
      </c>
      <c r="J319" s="88" t="s">
        <v>43</v>
      </c>
      <c r="K319" s="210">
        <v>1200</v>
      </c>
      <c r="L319" s="210">
        <v>0</v>
      </c>
      <c r="M319" s="210">
        <v>18</v>
      </c>
      <c r="N319" s="144">
        <f>L319+M319</f>
        <v>18</v>
      </c>
      <c r="O319" s="181">
        <f t="shared" si="101"/>
        <v>21600</v>
      </c>
      <c r="P319" s="146">
        <f>SUM(36*N319)</f>
        <v>648</v>
      </c>
      <c r="Q319" s="146">
        <v>3.35</v>
      </c>
      <c r="R319" s="148">
        <v>0</v>
      </c>
      <c r="S319" s="148">
        <f>SUM(P319*Q319)</f>
        <v>2170.8000000000002</v>
      </c>
      <c r="T319" s="138" t="s">
        <v>897</v>
      </c>
      <c r="U319" s="146">
        <v>0</v>
      </c>
      <c r="V319" s="145">
        <f>(N319*U319)</f>
        <v>0</v>
      </c>
      <c r="W319" s="139" t="s">
        <v>44</v>
      </c>
      <c r="X319" s="145">
        <f t="shared" si="100"/>
        <v>23770.799999999999</v>
      </c>
      <c r="Y319" s="146">
        <f t="shared" si="102"/>
        <v>3600</v>
      </c>
      <c r="Z319" s="146">
        <v>0</v>
      </c>
      <c r="AA319" s="146">
        <v>0</v>
      </c>
      <c r="AB319" s="144">
        <f t="shared" si="103"/>
        <v>0</v>
      </c>
      <c r="AC319" s="150"/>
      <c r="AD319" s="151">
        <v>4950</v>
      </c>
      <c r="AE319" s="151"/>
      <c r="AF319" s="145">
        <f>Y319+AB319+AD319</f>
        <v>8550</v>
      </c>
      <c r="AG319" s="145">
        <f t="shared" si="99"/>
        <v>32320.799999999999</v>
      </c>
      <c r="AH319" s="152">
        <f>SUM(N319:N321)</f>
        <v>18</v>
      </c>
      <c r="AI319" s="152">
        <f>SUM(AG319:AG321)</f>
        <v>32320.799999999999</v>
      </c>
      <c r="AJ319" s="35" t="s">
        <v>925</v>
      </c>
      <c r="AK319" s="39" t="s">
        <v>926</v>
      </c>
    </row>
    <row r="320" spans="1:37" s="32" customFormat="1" ht="35.25" customHeight="1" x14ac:dyDescent="0.2">
      <c r="A320" s="88" t="s">
        <v>923</v>
      </c>
      <c r="B320" s="88"/>
      <c r="C320" s="189" t="s">
        <v>924</v>
      </c>
      <c r="D320" s="135" t="s">
        <v>114</v>
      </c>
      <c r="E320" s="135" t="s">
        <v>166</v>
      </c>
      <c r="F320" s="143" t="s">
        <v>166</v>
      </c>
      <c r="G320" s="143" t="s">
        <v>166</v>
      </c>
      <c r="H320" s="143" t="s">
        <v>169</v>
      </c>
      <c r="I320" s="209" t="s">
        <v>166</v>
      </c>
      <c r="J320" s="88" t="s">
        <v>166</v>
      </c>
      <c r="K320" s="210">
        <v>0</v>
      </c>
      <c r="L320" s="210">
        <v>0</v>
      </c>
      <c r="M320" s="210">
        <v>0</v>
      </c>
      <c r="N320" s="144">
        <v>0</v>
      </c>
      <c r="O320" s="181">
        <v>0</v>
      </c>
      <c r="P320" s="182">
        <v>0</v>
      </c>
      <c r="Q320" s="146">
        <v>0</v>
      </c>
      <c r="R320" s="148">
        <v>0</v>
      </c>
      <c r="S320" s="148">
        <v>0</v>
      </c>
      <c r="T320" s="149" t="s">
        <v>44</v>
      </c>
      <c r="U320" s="145">
        <v>0</v>
      </c>
      <c r="V320" s="145">
        <v>0</v>
      </c>
      <c r="W320" s="208"/>
      <c r="X320" s="145">
        <f t="shared" si="100"/>
        <v>0</v>
      </c>
      <c r="Y320" s="146">
        <v>0</v>
      </c>
      <c r="Z320" s="146">
        <v>0</v>
      </c>
      <c r="AA320" s="144">
        <v>0</v>
      </c>
      <c r="AB320" s="151">
        <v>0</v>
      </c>
      <c r="AC320" s="246" t="s">
        <v>44</v>
      </c>
      <c r="AD320" s="145">
        <v>0</v>
      </c>
      <c r="AE320" s="145"/>
      <c r="AF320" s="145">
        <f>Y320+AB320+AD320</f>
        <v>0</v>
      </c>
      <c r="AG320" s="145">
        <f t="shared" si="99"/>
        <v>0</v>
      </c>
      <c r="AH320" s="248"/>
      <c r="AI320" s="152"/>
      <c r="AJ320" s="35" t="s">
        <v>925</v>
      </c>
      <c r="AK320" s="36"/>
    </row>
    <row r="321" spans="1:40" s="32" customFormat="1" ht="36" customHeight="1" x14ac:dyDescent="0.2">
      <c r="A321" s="88" t="s">
        <v>923</v>
      </c>
      <c r="B321" s="88"/>
      <c r="C321" s="189" t="s">
        <v>924</v>
      </c>
      <c r="D321" s="135" t="s">
        <v>114</v>
      </c>
      <c r="E321" s="135" t="s">
        <v>166</v>
      </c>
      <c r="F321" s="143" t="s">
        <v>166</v>
      </c>
      <c r="G321" s="143" t="s">
        <v>166</v>
      </c>
      <c r="H321" s="143" t="s">
        <v>173</v>
      </c>
      <c r="I321" s="209" t="s">
        <v>166</v>
      </c>
      <c r="J321" s="88" t="s">
        <v>166</v>
      </c>
      <c r="K321" s="210">
        <v>0</v>
      </c>
      <c r="L321" s="210">
        <v>0</v>
      </c>
      <c r="M321" s="210">
        <v>0</v>
      </c>
      <c r="N321" s="144">
        <v>0</v>
      </c>
      <c r="O321" s="145">
        <v>0</v>
      </c>
      <c r="P321" s="146">
        <v>0</v>
      </c>
      <c r="Q321" s="146">
        <v>0</v>
      </c>
      <c r="R321" s="148">
        <v>0</v>
      </c>
      <c r="S321" s="148">
        <v>0</v>
      </c>
      <c r="T321" s="149" t="s">
        <v>44</v>
      </c>
      <c r="U321" s="146">
        <v>0</v>
      </c>
      <c r="V321" s="145">
        <v>0</v>
      </c>
      <c r="W321" s="139" t="s">
        <v>870</v>
      </c>
      <c r="X321" s="145">
        <f t="shared" si="100"/>
        <v>0</v>
      </c>
      <c r="Y321" s="146">
        <v>0</v>
      </c>
      <c r="Z321" s="146">
        <v>0</v>
      </c>
      <c r="AA321" s="146">
        <v>0</v>
      </c>
      <c r="AB321" s="144">
        <v>0</v>
      </c>
      <c r="AC321" s="246" t="s">
        <v>44</v>
      </c>
      <c r="AD321" s="151">
        <v>0</v>
      </c>
      <c r="AE321" s="151"/>
      <c r="AF321" s="145">
        <v>0</v>
      </c>
      <c r="AG321" s="145">
        <f t="shared" si="99"/>
        <v>0</v>
      </c>
      <c r="AH321" s="152"/>
      <c r="AI321" s="152"/>
      <c r="AJ321" s="35" t="s">
        <v>925</v>
      </c>
      <c r="AK321" s="87" t="s">
        <v>871</v>
      </c>
    </row>
    <row r="322" spans="1:40" s="32" customFormat="1" ht="33.75" customHeight="1" x14ac:dyDescent="0.2">
      <c r="A322" s="88" t="s">
        <v>927</v>
      </c>
      <c r="B322" s="88"/>
      <c r="C322" s="189" t="s">
        <v>928</v>
      </c>
      <c r="D322" s="135" t="s">
        <v>114</v>
      </c>
      <c r="E322" s="135" t="s">
        <v>154</v>
      </c>
      <c r="F322" s="143" t="s">
        <v>896</v>
      </c>
      <c r="G322" s="143" t="s">
        <v>581</v>
      </c>
      <c r="H322" s="189" t="s">
        <v>570</v>
      </c>
      <c r="I322" s="209">
        <v>42</v>
      </c>
      <c r="J322" s="88" t="s">
        <v>43</v>
      </c>
      <c r="K322" s="210">
        <v>1200</v>
      </c>
      <c r="L322" s="210">
        <v>0</v>
      </c>
      <c r="M322" s="210">
        <v>4</v>
      </c>
      <c r="N322" s="144">
        <f>L322+M322</f>
        <v>4</v>
      </c>
      <c r="O322" s="181">
        <f>(K322*N322)</f>
        <v>4800</v>
      </c>
      <c r="P322" s="146">
        <f>SUM(36*N322)</f>
        <v>144</v>
      </c>
      <c r="Q322" s="146">
        <v>3.35</v>
      </c>
      <c r="R322" s="148">
        <v>0</v>
      </c>
      <c r="S322" s="148">
        <f>SUM(P322*Q322)</f>
        <v>482.40000000000003</v>
      </c>
      <c r="T322" s="184" t="s">
        <v>897</v>
      </c>
      <c r="U322" s="146">
        <v>0</v>
      </c>
      <c r="V322" s="145">
        <v>0</v>
      </c>
      <c r="W322" s="139" t="s">
        <v>44</v>
      </c>
      <c r="X322" s="145">
        <f t="shared" si="100"/>
        <v>5282.4</v>
      </c>
      <c r="Y322" s="146">
        <f>N322*200</f>
        <v>800</v>
      </c>
      <c r="Z322" s="146">
        <v>0</v>
      </c>
      <c r="AA322" s="146">
        <v>0</v>
      </c>
      <c r="AB322" s="144">
        <f>SUM(AA322*Z322)</f>
        <v>0</v>
      </c>
      <c r="AC322" s="150"/>
      <c r="AD322" s="151">
        <v>0</v>
      </c>
      <c r="AE322" s="151"/>
      <c r="AF322" s="145">
        <f>Y322+AB322+AD322</f>
        <v>800</v>
      </c>
      <c r="AG322" s="145">
        <f t="shared" si="99"/>
        <v>6082.4</v>
      </c>
      <c r="AH322" s="152">
        <f>SUM(N322)</f>
        <v>4</v>
      </c>
      <c r="AI322" s="152">
        <f>SUM(AG322)</f>
        <v>6082.4</v>
      </c>
      <c r="AJ322" s="35" t="s">
        <v>927</v>
      </c>
      <c r="AK322" s="39" t="s">
        <v>926</v>
      </c>
    </row>
    <row r="323" spans="1:40" ht="32.25" customHeight="1" x14ac:dyDescent="0.25">
      <c r="A323" s="90"/>
      <c r="B323" s="90"/>
      <c r="C323" s="91"/>
      <c r="D323" s="92"/>
      <c r="E323" s="92"/>
      <c r="F323" s="93"/>
      <c r="G323" s="91"/>
      <c r="H323" s="93" t="s">
        <v>929</v>
      </c>
      <c r="I323" s="94"/>
      <c r="J323" s="92"/>
      <c r="K323" s="95"/>
      <c r="L323" s="95">
        <f t="shared" ref="L323:AI323" si="104">SUM(L2:L322)</f>
        <v>1718</v>
      </c>
      <c r="M323" s="95">
        <f t="shared" si="104"/>
        <v>2739</v>
      </c>
      <c r="N323" s="96">
        <f t="shared" si="104"/>
        <v>4457</v>
      </c>
      <c r="O323" s="95">
        <f t="shared" si="104"/>
        <v>3275178</v>
      </c>
      <c r="P323" s="95">
        <f t="shared" si="104"/>
        <v>8863</v>
      </c>
      <c r="Q323" s="95">
        <f t="shared" si="104"/>
        <v>11964.200000000004</v>
      </c>
      <c r="R323" s="95">
        <f t="shared" si="104"/>
        <v>85.600000000000136</v>
      </c>
      <c r="S323" s="95">
        <f t="shared" si="104"/>
        <v>148171.39999999994</v>
      </c>
      <c r="T323" s="95">
        <f t="shared" si="104"/>
        <v>0</v>
      </c>
      <c r="U323" s="95">
        <f t="shared" si="104"/>
        <v>19243</v>
      </c>
      <c r="V323" s="95">
        <f t="shared" si="104"/>
        <v>698422</v>
      </c>
      <c r="W323" s="95">
        <f t="shared" si="104"/>
        <v>0</v>
      </c>
      <c r="X323" s="97">
        <f t="shared" si="104"/>
        <v>4121771.4000000004</v>
      </c>
      <c r="Y323" s="95">
        <f t="shared" si="104"/>
        <v>936000</v>
      </c>
      <c r="Z323" s="95">
        <f t="shared" si="104"/>
        <v>1415</v>
      </c>
      <c r="AA323" s="95">
        <f t="shared" si="104"/>
        <v>72387</v>
      </c>
      <c r="AB323" s="95">
        <f t="shared" si="104"/>
        <v>719049</v>
      </c>
      <c r="AC323" s="95">
        <f t="shared" si="104"/>
        <v>0</v>
      </c>
      <c r="AD323" s="95">
        <f t="shared" si="104"/>
        <v>90240</v>
      </c>
      <c r="AE323" s="95">
        <f t="shared" si="104"/>
        <v>0</v>
      </c>
      <c r="AF323" s="97">
        <f t="shared" si="104"/>
        <v>1745289</v>
      </c>
      <c r="AG323" s="95">
        <f t="shared" si="104"/>
        <v>5867060.4000000004</v>
      </c>
      <c r="AH323" s="96">
        <f t="shared" si="104"/>
        <v>4726</v>
      </c>
      <c r="AI323" s="98">
        <f t="shared" si="104"/>
        <v>5867060.4000000004</v>
      </c>
      <c r="AJ323" s="99"/>
      <c r="AK323" s="100"/>
      <c r="AN323" s="98" t="s">
        <v>62</v>
      </c>
    </row>
    <row r="324" spans="1:40" s="32" customFormat="1" ht="52.5" customHeight="1" x14ac:dyDescent="0.25">
      <c r="A324" s="101"/>
      <c r="B324" s="101"/>
      <c r="C324" s="102"/>
      <c r="D324" s="103"/>
      <c r="E324" s="103"/>
      <c r="F324" s="104"/>
      <c r="G324" s="102"/>
      <c r="H324" s="104"/>
      <c r="I324" s="105"/>
      <c r="J324" s="103"/>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7" t="s">
        <v>930</v>
      </c>
      <c r="AI324" s="108">
        <f>SUM(AI328-AI323)</f>
        <v>-34277.400000000373</v>
      </c>
      <c r="AJ324" s="109"/>
      <c r="AK324" s="110"/>
    </row>
    <row r="325" spans="1:40" s="32" customFormat="1" ht="24" customHeight="1" x14ac:dyDescent="0.2">
      <c r="A325" s="101"/>
      <c r="B325" s="101"/>
      <c r="C325" s="102"/>
      <c r="D325" s="103"/>
      <c r="E325" s="103"/>
      <c r="F325" s="104"/>
      <c r="G325" s="102"/>
      <c r="H325" s="104"/>
      <c r="I325" s="105"/>
      <c r="J325" s="103"/>
      <c r="K325" s="106"/>
      <c r="L325" s="106"/>
      <c r="M325" s="106"/>
      <c r="N325" s="106"/>
      <c r="O325" s="106"/>
      <c r="P325" s="106"/>
      <c r="Q325" s="106"/>
      <c r="R325" s="106"/>
      <c r="S325" s="106"/>
      <c r="T325" s="106"/>
      <c r="U325" s="106"/>
      <c r="V325" s="106"/>
      <c r="W325" s="106"/>
      <c r="X325" s="106"/>
      <c r="Y325" s="402" t="s">
        <v>931</v>
      </c>
      <c r="Z325" s="403"/>
      <c r="AA325" s="403"/>
      <c r="AB325" s="403"/>
      <c r="AC325" s="403"/>
      <c r="AD325" s="403"/>
      <c r="AE325" s="403"/>
      <c r="AF325" s="403"/>
      <c r="AG325" s="404"/>
      <c r="AH325" s="111">
        <v>4260</v>
      </c>
      <c r="AI325" s="111">
        <v>5744161</v>
      </c>
      <c r="AJ325" s="109"/>
      <c r="AK325" s="110"/>
    </row>
    <row r="326" spans="1:40" ht="21" customHeight="1" x14ac:dyDescent="0.2">
      <c r="N326" s="114"/>
      <c r="O326" s="115"/>
      <c r="S326" s="118"/>
      <c r="W326" s="120"/>
      <c r="X326" s="120"/>
      <c r="Y326" s="401" t="s">
        <v>932</v>
      </c>
      <c r="Z326" s="401"/>
      <c r="AA326" s="401"/>
      <c r="AB326" s="401"/>
      <c r="AC326" s="401"/>
      <c r="AD326" s="401"/>
      <c r="AE326" s="401"/>
      <c r="AF326" s="401"/>
      <c r="AG326" s="401"/>
      <c r="AH326" s="34">
        <v>4332</v>
      </c>
      <c r="AI326" s="34">
        <v>5808591.2699999996</v>
      </c>
    </row>
    <row r="327" spans="1:40" ht="21.75" customHeight="1" x14ac:dyDescent="0.2">
      <c r="N327" s="114"/>
      <c r="O327" s="123"/>
      <c r="S327" s="124"/>
      <c r="V327" s="120"/>
      <c r="W327" s="120"/>
      <c r="X327" s="120"/>
      <c r="Y327" s="401" t="s">
        <v>933</v>
      </c>
      <c r="Z327" s="401"/>
      <c r="AA327" s="401"/>
      <c r="AB327" s="401"/>
      <c r="AC327" s="401"/>
      <c r="AD327" s="401"/>
      <c r="AE327" s="401"/>
      <c r="AF327" s="401"/>
      <c r="AG327" s="401"/>
      <c r="AH327" s="34">
        <v>4249</v>
      </c>
      <c r="AI327" s="34">
        <v>5660272.3999999994</v>
      </c>
      <c r="AJ327" s="399"/>
      <c r="AK327" s="400"/>
    </row>
    <row r="328" spans="1:40" ht="21" customHeight="1" x14ac:dyDescent="0.2">
      <c r="N328" s="114"/>
      <c r="O328" s="115"/>
      <c r="S328" s="125"/>
      <c r="V328" s="120"/>
      <c r="W328" s="120"/>
      <c r="X328" s="120"/>
      <c r="Y328" s="401" t="s">
        <v>934</v>
      </c>
      <c r="Z328" s="401"/>
      <c r="AA328" s="401"/>
      <c r="AB328" s="401"/>
      <c r="AC328" s="401"/>
      <c r="AD328" s="401"/>
      <c r="AE328" s="401"/>
      <c r="AF328" s="401"/>
      <c r="AG328" s="401"/>
      <c r="AH328" s="29">
        <v>4206</v>
      </c>
      <c r="AI328" s="34">
        <v>5832783</v>
      </c>
      <c r="AK328" s="126"/>
    </row>
    <row r="329" spans="1:40" ht="22.5" customHeight="1" x14ac:dyDescent="0.2">
      <c r="V329" s="120"/>
      <c r="W329" s="120"/>
      <c r="X329" s="120"/>
      <c r="Y329" s="401" t="s">
        <v>935</v>
      </c>
      <c r="Z329" s="401"/>
      <c r="AA329" s="401"/>
      <c r="AB329" s="401"/>
      <c r="AC329" s="401"/>
      <c r="AD329" s="401"/>
      <c r="AE329" s="401"/>
      <c r="AF329" s="401"/>
      <c r="AG329" s="401"/>
      <c r="AH329" s="34">
        <v>4200</v>
      </c>
      <c r="AI329" s="34">
        <v>5748124</v>
      </c>
      <c r="AK329" s="126" t="s">
        <v>936</v>
      </c>
      <c r="AL329" s="116">
        <f>AI323-AI325</f>
        <v>122899.40000000037</v>
      </c>
    </row>
    <row r="330" spans="1:40" ht="21.75" customHeight="1" x14ac:dyDescent="0.2">
      <c r="V330" s="120"/>
      <c r="W330" s="120"/>
      <c r="X330" s="120"/>
      <c r="Y330" s="401" t="s">
        <v>937</v>
      </c>
      <c r="Z330" s="401"/>
      <c r="AA330" s="401"/>
      <c r="AB330" s="401"/>
      <c r="AC330" s="401"/>
      <c r="AD330" s="401"/>
      <c r="AE330" s="401"/>
      <c r="AF330" s="401"/>
      <c r="AG330" s="401"/>
      <c r="AH330" s="34">
        <v>4176</v>
      </c>
      <c r="AI330" s="34">
        <v>5609590</v>
      </c>
      <c r="AJ330" s="127" t="s">
        <v>62</v>
      </c>
      <c r="AK330" s="126"/>
    </row>
    <row r="331" spans="1:40" ht="20.25" customHeight="1" x14ac:dyDescent="0.2">
      <c r="V331" s="120"/>
      <c r="W331" s="120"/>
      <c r="X331" s="120"/>
      <c r="Y331" s="401" t="s">
        <v>938</v>
      </c>
      <c r="Z331" s="401"/>
      <c r="AA331" s="401"/>
      <c r="AB331" s="401"/>
      <c r="AC331" s="401"/>
      <c r="AD331" s="401"/>
      <c r="AE331" s="401"/>
      <c r="AF331" s="401"/>
      <c r="AG331" s="401"/>
      <c r="AH331" s="34">
        <v>4187</v>
      </c>
      <c r="AI331" s="34">
        <v>5612566</v>
      </c>
      <c r="AK331" s="126"/>
    </row>
    <row r="332" spans="1:40" ht="24.75" customHeight="1" x14ac:dyDescent="0.2">
      <c r="V332" s="120"/>
      <c r="W332" s="120"/>
      <c r="X332" s="120"/>
      <c r="Y332" s="401" t="s">
        <v>939</v>
      </c>
      <c r="Z332" s="401"/>
      <c r="AA332" s="401"/>
      <c r="AB332" s="401"/>
      <c r="AC332" s="401"/>
      <c r="AD332" s="401"/>
      <c r="AE332" s="401"/>
      <c r="AF332" s="401"/>
      <c r="AG332" s="401"/>
      <c r="AH332" s="34"/>
      <c r="AI332" s="34"/>
      <c r="AK332" s="126"/>
    </row>
    <row r="333" spans="1:40" ht="21" customHeight="1" x14ac:dyDescent="0.2">
      <c r="V333" s="120"/>
      <c r="W333" s="120"/>
      <c r="X333" s="120"/>
      <c r="Y333" s="401" t="s">
        <v>940</v>
      </c>
      <c r="Z333" s="401"/>
      <c r="AA333" s="401"/>
      <c r="AB333" s="401"/>
      <c r="AC333" s="401"/>
      <c r="AD333" s="401"/>
      <c r="AE333" s="401"/>
      <c r="AF333" s="401"/>
      <c r="AG333" s="401"/>
      <c r="AH333" s="34"/>
      <c r="AI333" s="34"/>
      <c r="AK333" s="126"/>
    </row>
  </sheetData>
  <autoFilter ref="A1:AN333" xr:uid="{36EDD85C-4312-1041-AA9C-ED7DAF5361E2}"/>
  <mergeCells count="10">
    <mergeCell ref="Y332:AG332"/>
    <mergeCell ref="Y333:AG333"/>
    <mergeCell ref="Y325:AG325"/>
    <mergeCell ref="Y326:AG326"/>
    <mergeCell ref="Y327:AG327"/>
    <mergeCell ref="AJ327:AK327"/>
    <mergeCell ref="Y328:AG328"/>
    <mergeCell ref="Y329:AG329"/>
    <mergeCell ref="Y330:AG330"/>
    <mergeCell ref="Y331:AG331"/>
  </mergeCells>
  <conditionalFormatting sqref="A1:AJ299 A300 C300:AJ300 A301:AJ324 A325:Y325 AH325:AJ325">
    <cfRule type="cellIs" dxfId="60" priority="5" operator="equal">
      <formula>3495</formula>
    </cfRule>
  </conditionalFormatting>
  <conditionalFormatting sqref="A326:AJ1048576">
    <cfRule type="cellIs" dxfId="59" priority="2" operator="equal">
      <formula>3495</formula>
    </cfRule>
  </conditionalFormatting>
  <conditionalFormatting sqref="G1 G13 G46:G47">
    <cfRule type="containsText" dxfId="58" priority="19" operator="containsText" text="3">
      <formula>NOT(ISERROR(SEARCH("3",#REF!)))</formula>
    </cfRule>
  </conditionalFormatting>
  <conditionalFormatting sqref="G1:G10 G12:G164">
    <cfRule type="cellIs" dxfId="57" priority="17" operator="equal">
      <formula>3</formula>
    </cfRule>
  </conditionalFormatting>
  <conditionalFormatting sqref="G1:G10">
    <cfRule type="containsText" dxfId="56" priority="18" operator="containsText" text="3&#10;COURSE&#10;CODE">
      <formula>NOT(ISERROR(SEARCH("3
COURSE
CODE",#REF!)))</formula>
    </cfRule>
  </conditionalFormatting>
  <conditionalFormatting sqref="G12:G66">
    <cfRule type="containsText" dxfId="55" priority="14" operator="containsText" text="3&#10;COURSE&#10;CODE">
      <formula>NOT(ISERROR(SEARCH("3
COURSE
CODE",#REF!)))</formula>
    </cfRule>
  </conditionalFormatting>
  <conditionalFormatting sqref="G68:G164">
    <cfRule type="containsText" dxfId="54" priority="10" operator="containsText" text="3&#10;COURSE&#10;CODE">
      <formula>NOT(ISERROR(SEARCH("3
COURSE
CODE",#REF!)))</formula>
    </cfRule>
  </conditionalFormatting>
  <conditionalFormatting sqref="G166:G314">
    <cfRule type="containsText" dxfId="53" priority="7" operator="containsText" text="3&#10;COURSE&#10;CODE">
      <formula>NOT(ISERROR(SEARCH("3
COURSE
CODE",#REF!)))</formula>
    </cfRule>
  </conditionalFormatting>
  <conditionalFormatting sqref="G166:G1048576">
    <cfRule type="cellIs" dxfId="52" priority="3" operator="equal">
      <formula>3</formula>
    </cfRule>
  </conditionalFormatting>
  <conditionalFormatting sqref="G316:G1048576">
    <cfRule type="containsText" dxfId="51" priority="4" operator="containsText" text="3&#10;COURSE&#10;CODE">
      <formula>NOT(ISERROR(SEARCH("3
COURSE
CODE",#REF!)))</formula>
    </cfRule>
  </conditionalFormatting>
  <conditionalFormatting sqref="H160:H164 G165:H165 H167">
    <cfRule type="cellIs" dxfId="50" priority="8" operator="equal">
      <formula>3</formula>
    </cfRule>
  </conditionalFormatting>
  <conditionalFormatting sqref="H160:H164 G165:H165">
    <cfRule type="containsText" dxfId="49" priority="6" operator="containsText" text="3&#10;COURSE&#10;CODE">
      <formula>NOT(ISERROR(SEARCH("3
COURSE
CODE",#REF!)))</formula>
    </cfRule>
  </conditionalFormatting>
  <conditionalFormatting sqref="H167">
    <cfRule type="containsText" dxfId="48" priority="9" operator="containsText" text="3&#10;COURSE&#10;CODE">
      <formula>NOT(ISERROR(SEARCH("3
COURSE
CODE",#REF!)))</formula>
    </cfRule>
  </conditionalFormatting>
  <conditionalFormatting sqref="AN323">
    <cfRule type="cellIs" dxfId="47" priority="1" operator="equal">
      <formula>3495</formula>
    </cfRule>
  </conditionalFormatting>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3ACC-18D7-934A-ABFC-D3FAC8FE0EA8}">
  <dimension ref="A1:X143"/>
  <sheetViews>
    <sheetView topLeftCell="A135" workbookViewId="0">
      <selection activeCell="A142" sqref="A142:X142"/>
    </sheetView>
  </sheetViews>
  <sheetFormatPr baseColWidth="10" defaultRowHeight="16" x14ac:dyDescent="0.2"/>
  <sheetData>
    <row r="1" spans="1:24"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row>
    <row r="2" spans="1:24" ht="97" x14ac:dyDescent="0.2">
      <c r="A2" s="135" t="s">
        <v>35</v>
      </c>
      <c r="B2" s="135" t="s">
        <v>36</v>
      </c>
      <c r="C2" s="135" t="s">
        <v>37</v>
      </c>
      <c r="D2" s="135" t="s">
        <v>38</v>
      </c>
      <c r="E2" s="135" t="s">
        <v>39</v>
      </c>
      <c r="F2" s="135" t="s">
        <v>40</v>
      </c>
      <c r="G2" s="135" t="s">
        <v>41</v>
      </c>
      <c r="H2" s="135" t="s">
        <v>42</v>
      </c>
      <c r="I2" s="136">
        <v>45</v>
      </c>
      <c r="J2" s="135" t="s">
        <v>43</v>
      </c>
      <c r="K2" s="137">
        <v>753</v>
      </c>
      <c r="L2" s="136">
        <v>0</v>
      </c>
      <c r="M2" s="136">
        <v>18</v>
      </c>
      <c r="N2" s="136">
        <v>18</v>
      </c>
      <c r="O2" s="137">
        <v>13554</v>
      </c>
      <c r="P2" s="137">
        <v>0</v>
      </c>
      <c r="Q2" s="137">
        <v>0</v>
      </c>
      <c r="R2" s="135">
        <v>0.4</v>
      </c>
      <c r="S2" s="135">
        <v>0</v>
      </c>
      <c r="T2" s="138" t="s">
        <v>44</v>
      </c>
      <c r="U2" s="137">
        <v>0</v>
      </c>
      <c r="V2" s="137">
        <v>0</v>
      </c>
      <c r="W2" s="139" t="s">
        <v>44</v>
      </c>
      <c r="X2" s="137">
        <v>13554</v>
      </c>
    </row>
    <row r="3" spans="1:24" ht="97" x14ac:dyDescent="0.2">
      <c r="A3" s="135" t="s">
        <v>35</v>
      </c>
      <c r="B3" s="135" t="s">
        <v>36</v>
      </c>
      <c r="C3" s="135" t="s">
        <v>46</v>
      </c>
      <c r="D3" s="135" t="s">
        <v>38</v>
      </c>
      <c r="E3" s="135" t="s">
        <v>39</v>
      </c>
      <c r="F3" s="135" t="s">
        <v>40</v>
      </c>
      <c r="G3" s="135" t="s">
        <v>44</v>
      </c>
      <c r="H3" s="135" t="s">
        <v>47</v>
      </c>
      <c r="I3" s="136">
        <v>0</v>
      </c>
      <c r="J3" s="135" t="s">
        <v>44</v>
      </c>
      <c r="K3" s="137">
        <v>0</v>
      </c>
      <c r="L3" s="136">
        <v>0</v>
      </c>
      <c r="M3" s="136">
        <v>0</v>
      </c>
      <c r="N3" s="136">
        <v>0</v>
      </c>
      <c r="O3" s="137">
        <v>0</v>
      </c>
      <c r="P3" s="137">
        <v>0</v>
      </c>
      <c r="Q3" s="137">
        <v>0</v>
      </c>
      <c r="R3" s="135">
        <v>0</v>
      </c>
      <c r="S3" s="135">
        <v>0</v>
      </c>
      <c r="T3" s="138" t="s">
        <v>44</v>
      </c>
      <c r="U3" s="137"/>
      <c r="V3" s="137">
        <v>4095</v>
      </c>
      <c r="W3" s="137" t="s">
        <v>48</v>
      </c>
      <c r="X3" s="137">
        <v>4095</v>
      </c>
    </row>
    <row r="4" spans="1:24" ht="61" x14ac:dyDescent="0.2">
      <c r="A4" s="57" t="s">
        <v>175</v>
      </c>
      <c r="B4" s="57"/>
      <c r="C4" s="58" t="s">
        <v>176</v>
      </c>
      <c r="D4" s="278" t="s">
        <v>38</v>
      </c>
      <c r="E4" s="278" t="s">
        <v>166</v>
      </c>
      <c r="F4" s="279" t="s">
        <v>166</v>
      </c>
      <c r="G4" s="279" t="s">
        <v>166</v>
      </c>
      <c r="H4" s="279" t="s">
        <v>167</v>
      </c>
      <c r="I4" s="179">
        <v>0</v>
      </c>
      <c r="J4" s="59" t="s">
        <v>43</v>
      </c>
      <c r="K4" s="60">
        <v>0</v>
      </c>
      <c r="L4" s="180">
        <v>0</v>
      </c>
      <c r="M4" s="180">
        <v>0</v>
      </c>
      <c r="N4" s="180">
        <v>0</v>
      </c>
      <c r="O4" s="181">
        <v>0</v>
      </c>
      <c r="P4" s="182">
        <v>0</v>
      </c>
      <c r="Q4" s="182">
        <v>0</v>
      </c>
      <c r="R4" s="183">
        <v>0</v>
      </c>
      <c r="S4" s="183">
        <v>0</v>
      </c>
      <c r="T4" s="184" t="s">
        <v>44</v>
      </c>
      <c r="U4" s="182">
        <v>0</v>
      </c>
      <c r="V4" s="181">
        <v>0</v>
      </c>
      <c r="W4" s="139" t="s">
        <v>177</v>
      </c>
      <c r="X4" s="181">
        <v>0</v>
      </c>
    </row>
    <row r="5" spans="1:24" ht="61" x14ac:dyDescent="0.2">
      <c r="A5" s="57" t="s">
        <v>175</v>
      </c>
      <c r="B5" s="57"/>
      <c r="C5" s="58" t="s">
        <v>176</v>
      </c>
      <c r="D5" s="278" t="s">
        <v>38</v>
      </c>
      <c r="E5" s="278" t="s">
        <v>166</v>
      </c>
      <c r="F5" s="279" t="s">
        <v>166</v>
      </c>
      <c r="G5" s="279" t="s">
        <v>166</v>
      </c>
      <c r="H5" s="158" t="s">
        <v>169</v>
      </c>
      <c r="I5" s="179">
        <v>0</v>
      </c>
      <c r="J5" s="59" t="s">
        <v>43</v>
      </c>
      <c r="K5" s="60">
        <v>0</v>
      </c>
      <c r="L5" s="180">
        <v>0</v>
      </c>
      <c r="M5" s="180">
        <v>0</v>
      </c>
      <c r="N5" s="180">
        <v>0</v>
      </c>
      <c r="O5" s="181">
        <v>0</v>
      </c>
      <c r="P5" s="182">
        <v>0</v>
      </c>
      <c r="Q5" s="182">
        <v>0</v>
      </c>
      <c r="R5" s="183">
        <v>0</v>
      </c>
      <c r="S5" s="183">
        <v>0</v>
      </c>
      <c r="T5" s="184" t="s">
        <v>44</v>
      </c>
      <c r="U5" s="182">
        <v>0</v>
      </c>
      <c r="V5" s="181">
        <v>0</v>
      </c>
      <c r="W5" s="186" t="s">
        <v>179</v>
      </c>
      <c r="X5" s="181">
        <v>0</v>
      </c>
    </row>
    <row r="6" spans="1:24" ht="61" x14ac:dyDescent="0.2">
      <c r="A6" s="63" t="s">
        <v>175</v>
      </c>
      <c r="B6" s="57" t="s">
        <v>51</v>
      </c>
      <c r="C6" s="58" t="s">
        <v>176</v>
      </c>
      <c r="D6" s="33" t="s">
        <v>38</v>
      </c>
      <c r="E6" s="33" t="s">
        <v>63</v>
      </c>
      <c r="F6" s="188" t="s">
        <v>180</v>
      </c>
      <c r="G6" s="188" t="s">
        <v>181</v>
      </c>
      <c r="H6" s="188" t="s">
        <v>182</v>
      </c>
      <c r="I6" s="136">
        <v>45</v>
      </c>
      <c r="J6" s="64" t="s">
        <v>43</v>
      </c>
      <c r="K6" s="41">
        <v>1200</v>
      </c>
      <c r="L6" s="144">
        <v>0</v>
      </c>
      <c r="M6" s="144">
        <v>0</v>
      </c>
      <c r="N6" s="144">
        <v>0</v>
      </c>
      <c r="O6" s="145">
        <v>0</v>
      </c>
      <c r="P6" s="146">
        <v>0</v>
      </c>
      <c r="Q6" s="146">
        <v>0</v>
      </c>
      <c r="R6" s="148">
        <v>0.4</v>
      </c>
      <c r="S6" s="148">
        <v>0</v>
      </c>
      <c r="T6" s="149">
        <v>0</v>
      </c>
      <c r="U6" s="146">
        <v>0</v>
      </c>
      <c r="V6" s="145">
        <v>0</v>
      </c>
      <c r="W6" s="139" t="s">
        <v>44</v>
      </c>
      <c r="X6" s="145">
        <v>0</v>
      </c>
    </row>
    <row r="7" spans="1:24" ht="37" x14ac:dyDescent="0.2">
      <c r="A7" s="63" t="s">
        <v>185</v>
      </c>
      <c r="B7" s="67" t="s">
        <v>186</v>
      </c>
      <c r="C7" s="49" t="s">
        <v>187</v>
      </c>
      <c r="D7" s="135" t="s">
        <v>38</v>
      </c>
      <c r="E7" s="135" t="s">
        <v>158</v>
      </c>
      <c r="F7" s="143" t="s">
        <v>188</v>
      </c>
      <c r="G7" s="143" t="s">
        <v>189</v>
      </c>
      <c r="H7" s="143" t="s">
        <v>190</v>
      </c>
      <c r="I7" s="136">
        <v>45</v>
      </c>
      <c r="J7" s="40" t="s">
        <v>43</v>
      </c>
      <c r="K7" s="41">
        <v>1200</v>
      </c>
      <c r="L7" s="144">
        <v>0</v>
      </c>
      <c r="M7" s="144">
        <v>0</v>
      </c>
      <c r="N7" s="144">
        <v>0</v>
      </c>
      <c r="O7" s="145">
        <v>0</v>
      </c>
      <c r="P7" s="146">
        <v>0</v>
      </c>
      <c r="Q7" s="146">
        <v>0</v>
      </c>
      <c r="R7" s="148">
        <v>0</v>
      </c>
      <c r="S7" s="148">
        <v>0</v>
      </c>
      <c r="T7" s="149" t="s">
        <v>44</v>
      </c>
      <c r="U7" s="146">
        <v>0</v>
      </c>
      <c r="V7" s="145">
        <v>0</v>
      </c>
      <c r="W7" s="139" t="s">
        <v>44</v>
      </c>
      <c r="X7" s="145">
        <v>0</v>
      </c>
    </row>
    <row r="8" spans="1:24" ht="25" x14ac:dyDescent="0.2">
      <c r="A8" s="63" t="s">
        <v>185</v>
      </c>
      <c r="B8" s="63"/>
      <c r="C8" s="49" t="s">
        <v>187</v>
      </c>
      <c r="D8" s="33" t="s">
        <v>38</v>
      </c>
      <c r="E8" s="33" t="s">
        <v>158</v>
      </c>
      <c r="F8" s="155" t="s">
        <v>188</v>
      </c>
      <c r="G8" s="189" t="s">
        <v>181</v>
      </c>
      <c r="H8" s="189" t="s">
        <v>182</v>
      </c>
      <c r="I8" s="136">
        <v>45</v>
      </c>
      <c r="J8" s="64" t="s">
        <v>43</v>
      </c>
      <c r="K8" s="41">
        <v>1200</v>
      </c>
      <c r="L8" s="144">
        <v>0</v>
      </c>
      <c r="M8" s="144">
        <v>0</v>
      </c>
      <c r="N8" s="144">
        <v>0</v>
      </c>
      <c r="O8" s="145">
        <v>0</v>
      </c>
      <c r="P8" s="146">
        <v>0</v>
      </c>
      <c r="Q8" s="146">
        <v>0</v>
      </c>
      <c r="R8" s="148">
        <v>0</v>
      </c>
      <c r="S8" s="148">
        <v>0</v>
      </c>
      <c r="T8" s="149" t="s">
        <v>44</v>
      </c>
      <c r="U8" s="146">
        <v>0</v>
      </c>
      <c r="V8" s="145">
        <v>0</v>
      </c>
      <c r="W8" s="139" t="s">
        <v>44</v>
      </c>
      <c r="X8" s="145">
        <v>0</v>
      </c>
    </row>
    <row r="9" spans="1:24" ht="37" x14ac:dyDescent="0.2">
      <c r="A9" s="63" t="s">
        <v>185</v>
      </c>
      <c r="B9" s="63"/>
      <c r="C9" s="49" t="s">
        <v>193</v>
      </c>
      <c r="D9" s="33" t="s">
        <v>38</v>
      </c>
      <c r="E9" s="33" t="s">
        <v>166</v>
      </c>
      <c r="F9" s="188" t="s">
        <v>166</v>
      </c>
      <c r="G9" s="188" t="s">
        <v>166</v>
      </c>
      <c r="H9" s="188" t="s">
        <v>167</v>
      </c>
      <c r="I9" s="136">
        <v>0</v>
      </c>
      <c r="J9" s="64" t="s">
        <v>43</v>
      </c>
      <c r="K9" s="41">
        <v>0</v>
      </c>
      <c r="L9" s="144">
        <v>0</v>
      </c>
      <c r="M9" s="144">
        <v>0</v>
      </c>
      <c r="N9" s="144">
        <v>0</v>
      </c>
      <c r="O9" s="145">
        <v>0</v>
      </c>
      <c r="P9" s="146">
        <v>0</v>
      </c>
      <c r="Q9" s="146">
        <v>0</v>
      </c>
      <c r="R9" s="148">
        <v>0</v>
      </c>
      <c r="S9" s="148">
        <v>0</v>
      </c>
      <c r="T9" s="149" t="s">
        <v>44</v>
      </c>
      <c r="U9" s="146">
        <v>0</v>
      </c>
      <c r="V9" s="145">
        <v>10500</v>
      </c>
      <c r="W9" s="139" t="s">
        <v>194</v>
      </c>
      <c r="X9" s="145">
        <v>10500</v>
      </c>
    </row>
    <row r="10" spans="1:24" ht="37" x14ac:dyDescent="0.2">
      <c r="A10" s="63" t="s">
        <v>185</v>
      </c>
      <c r="B10" s="63"/>
      <c r="C10" s="49" t="s">
        <v>193</v>
      </c>
      <c r="D10" s="33" t="s">
        <v>38</v>
      </c>
      <c r="E10" s="33" t="s">
        <v>166</v>
      </c>
      <c r="F10" s="188" t="s">
        <v>166</v>
      </c>
      <c r="G10" s="188" t="s">
        <v>166</v>
      </c>
      <c r="H10" s="143" t="s">
        <v>169</v>
      </c>
      <c r="I10" s="136">
        <v>0</v>
      </c>
      <c r="J10" s="64" t="s">
        <v>43</v>
      </c>
      <c r="K10" s="41">
        <v>0</v>
      </c>
      <c r="L10" s="144">
        <v>0</v>
      </c>
      <c r="M10" s="144">
        <v>0</v>
      </c>
      <c r="N10" s="144">
        <v>0</v>
      </c>
      <c r="O10" s="145">
        <v>0</v>
      </c>
      <c r="P10" s="146">
        <v>0</v>
      </c>
      <c r="Q10" s="146">
        <v>0</v>
      </c>
      <c r="R10" s="148">
        <v>0</v>
      </c>
      <c r="S10" s="148">
        <v>0</v>
      </c>
      <c r="T10" s="149" t="s">
        <v>44</v>
      </c>
      <c r="U10" s="146">
        <v>0</v>
      </c>
      <c r="V10" s="145">
        <v>0</v>
      </c>
      <c r="W10" s="139" t="s">
        <v>44</v>
      </c>
      <c r="X10" s="145">
        <v>0</v>
      </c>
    </row>
    <row r="11" spans="1:24" ht="37" x14ac:dyDescent="0.2">
      <c r="A11" s="63" t="s">
        <v>185</v>
      </c>
      <c r="B11" s="63"/>
      <c r="C11" s="49" t="s">
        <v>193</v>
      </c>
      <c r="D11" s="33" t="s">
        <v>38</v>
      </c>
      <c r="E11" s="33" t="s">
        <v>166</v>
      </c>
      <c r="F11" s="188" t="s">
        <v>166</v>
      </c>
      <c r="G11" s="188" t="s">
        <v>166</v>
      </c>
      <c r="H11" s="188" t="s">
        <v>171</v>
      </c>
      <c r="I11" s="136">
        <v>0</v>
      </c>
      <c r="J11" s="64" t="s">
        <v>43</v>
      </c>
      <c r="K11" s="41">
        <v>0</v>
      </c>
      <c r="L11" s="144">
        <v>0</v>
      </c>
      <c r="M11" s="144">
        <v>0</v>
      </c>
      <c r="N11" s="144">
        <v>0</v>
      </c>
      <c r="O11" s="145">
        <v>0</v>
      </c>
      <c r="P11" s="146">
        <v>0</v>
      </c>
      <c r="Q11" s="146">
        <v>0</v>
      </c>
      <c r="R11" s="148">
        <v>0</v>
      </c>
      <c r="S11" s="148">
        <v>0</v>
      </c>
      <c r="T11" s="149" t="s">
        <v>44</v>
      </c>
      <c r="U11" s="146">
        <v>0</v>
      </c>
      <c r="V11" s="145">
        <v>0</v>
      </c>
      <c r="W11" s="137" t="s">
        <v>1005</v>
      </c>
      <c r="X11" s="145">
        <v>0</v>
      </c>
    </row>
    <row r="12" spans="1:24" ht="37" x14ac:dyDescent="0.2">
      <c r="A12" s="63" t="s">
        <v>185</v>
      </c>
      <c r="B12" s="67" t="s">
        <v>195</v>
      </c>
      <c r="C12" s="49" t="s">
        <v>193</v>
      </c>
      <c r="D12" s="33" t="s">
        <v>38</v>
      </c>
      <c r="E12" s="33" t="s">
        <v>166</v>
      </c>
      <c r="F12" s="188" t="s">
        <v>166</v>
      </c>
      <c r="G12" s="188" t="s">
        <v>166</v>
      </c>
      <c r="H12" s="143" t="s">
        <v>1006</v>
      </c>
      <c r="I12" s="136">
        <v>0</v>
      </c>
      <c r="J12" s="64" t="s">
        <v>43</v>
      </c>
      <c r="K12" s="41">
        <v>0</v>
      </c>
      <c r="L12" s="144">
        <v>0</v>
      </c>
      <c r="M12" s="144">
        <v>0</v>
      </c>
      <c r="N12" s="144">
        <v>0</v>
      </c>
      <c r="O12" s="145">
        <v>0</v>
      </c>
      <c r="P12" s="146">
        <v>0</v>
      </c>
      <c r="Q12" s="146">
        <v>0</v>
      </c>
      <c r="R12" s="148">
        <v>0</v>
      </c>
      <c r="S12" s="148">
        <v>0</v>
      </c>
      <c r="T12" s="149" t="s">
        <v>44</v>
      </c>
      <c r="U12" s="146">
        <v>0</v>
      </c>
      <c r="V12" s="145">
        <v>3925</v>
      </c>
      <c r="W12" s="139" t="s">
        <v>1007</v>
      </c>
      <c r="X12" s="145">
        <v>3925</v>
      </c>
    </row>
    <row r="13" spans="1:24" ht="25" x14ac:dyDescent="0.2">
      <c r="A13" s="63" t="s">
        <v>185</v>
      </c>
      <c r="B13" s="63"/>
      <c r="C13" s="49" t="s">
        <v>187</v>
      </c>
      <c r="D13" s="33" t="s">
        <v>38</v>
      </c>
      <c r="E13" s="33" t="s">
        <v>63</v>
      </c>
      <c r="F13" s="188" t="s">
        <v>196</v>
      </c>
      <c r="G13" s="188" t="s">
        <v>181</v>
      </c>
      <c r="H13" s="188" t="s">
        <v>182</v>
      </c>
      <c r="I13" s="136">
        <v>45</v>
      </c>
      <c r="J13" s="64" t="s">
        <v>43</v>
      </c>
      <c r="K13" s="41">
        <v>1200</v>
      </c>
      <c r="L13" s="144">
        <v>17</v>
      </c>
      <c r="M13" s="144">
        <v>0</v>
      </c>
      <c r="N13" s="144">
        <v>17</v>
      </c>
      <c r="O13" s="145">
        <v>20400</v>
      </c>
      <c r="P13" s="146">
        <v>0</v>
      </c>
      <c r="Q13" s="146">
        <v>0</v>
      </c>
      <c r="R13" s="148">
        <v>0</v>
      </c>
      <c r="S13" s="148">
        <v>0</v>
      </c>
      <c r="T13" s="149" t="s">
        <v>44</v>
      </c>
      <c r="U13" s="146">
        <v>0</v>
      </c>
      <c r="V13" s="145">
        <v>0</v>
      </c>
      <c r="W13" s="139" t="s">
        <v>44</v>
      </c>
      <c r="X13" s="145">
        <v>20400</v>
      </c>
    </row>
    <row r="14" spans="1:24" ht="25" x14ac:dyDescent="0.2">
      <c r="A14" s="68" t="s">
        <v>185</v>
      </c>
      <c r="B14" s="68"/>
      <c r="C14" s="45" t="s">
        <v>199</v>
      </c>
      <c r="D14" s="190" t="s">
        <v>38</v>
      </c>
      <c r="E14" s="190" t="s">
        <v>39</v>
      </c>
      <c r="F14" s="191" t="s">
        <v>40</v>
      </c>
      <c r="G14" s="191" t="s">
        <v>181</v>
      </c>
      <c r="H14" s="191" t="s">
        <v>182</v>
      </c>
      <c r="I14" s="164">
        <v>45</v>
      </c>
      <c r="J14" s="69" t="s">
        <v>43</v>
      </c>
      <c r="K14" s="70">
        <v>1200</v>
      </c>
      <c r="L14" s="165">
        <v>0</v>
      </c>
      <c r="M14" s="165">
        <v>0</v>
      </c>
      <c r="N14" s="165">
        <v>0</v>
      </c>
      <c r="O14" s="170">
        <v>0</v>
      </c>
      <c r="P14" s="167">
        <v>0</v>
      </c>
      <c r="Q14" s="167">
        <v>0</v>
      </c>
      <c r="R14" s="168">
        <v>0</v>
      </c>
      <c r="S14" s="168">
        <v>0</v>
      </c>
      <c r="T14" s="169" t="s">
        <v>44</v>
      </c>
      <c r="U14" s="167">
        <v>0</v>
      </c>
      <c r="V14" s="170">
        <v>0</v>
      </c>
      <c r="W14" s="171" t="s">
        <v>44</v>
      </c>
      <c r="X14" s="170">
        <v>0</v>
      </c>
    </row>
    <row r="15" spans="1:24" ht="61" x14ac:dyDescent="0.2">
      <c r="A15" s="63" t="s">
        <v>201</v>
      </c>
      <c r="B15" s="63"/>
      <c r="C15" s="49" t="s">
        <v>202</v>
      </c>
      <c r="D15" s="33" t="s">
        <v>38</v>
      </c>
      <c r="E15" s="33" t="s">
        <v>166</v>
      </c>
      <c r="F15" s="188" t="s">
        <v>166</v>
      </c>
      <c r="G15" s="188" t="s">
        <v>166</v>
      </c>
      <c r="H15" s="188" t="s">
        <v>167</v>
      </c>
      <c r="I15" s="136">
        <v>0</v>
      </c>
      <c r="J15" s="64" t="s">
        <v>43</v>
      </c>
      <c r="K15" s="41">
        <v>0</v>
      </c>
      <c r="L15" s="144">
        <v>0</v>
      </c>
      <c r="M15" s="144">
        <v>0</v>
      </c>
      <c r="N15" s="144">
        <v>0</v>
      </c>
      <c r="O15" s="145">
        <v>0</v>
      </c>
      <c r="P15" s="146">
        <v>0</v>
      </c>
      <c r="Q15" s="146">
        <v>0</v>
      </c>
      <c r="R15" s="148">
        <v>0</v>
      </c>
      <c r="S15" s="148">
        <v>0</v>
      </c>
      <c r="T15" s="149" t="s">
        <v>44</v>
      </c>
      <c r="U15" s="146">
        <v>0</v>
      </c>
      <c r="V15" s="145">
        <v>10500</v>
      </c>
      <c r="W15" s="139" t="s">
        <v>44</v>
      </c>
      <c r="X15" s="145">
        <v>10500</v>
      </c>
    </row>
    <row r="16" spans="1:24" ht="61" x14ac:dyDescent="0.2">
      <c r="A16" s="63" t="s">
        <v>201</v>
      </c>
      <c r="B16" s="63"/>
      <c r="C16" s="49" t="s">
        <v>202</v>
      </c>
      <c r="D16" s="33" t="s">
        <v>38</v>
      </c>
      <c r="E16" s="33" t="s">
        <v>166</v>
      </c>
      <c r="F16" s="188" t="s">
        <v>166</v>
      </c>
      <c r="G16" s="188" t="s">
        <v>166</v>
      </c>
      <c r="H16" s="143" t="s">
        <v>169</v>
      </c>
      <c r="I16" s="136">
        <v>0</v>
      </c>
      <c r="J16" s="64" t="s">
        <v>43</v>
      </c>
      <c r="K16" s="41">
        <v>0</v>
      </c>
      <c r="L16" s="144">
        <v>0</v>
      </c>
      <c r="M16" s="144">
        <v>0</v>
      </c>
      <c r="N16" s="144">
        <v>0</v>
      </c>
      <c r="O16" s="145">
        <v>0</v>
      </c>
      <c r="P16" s="146">
        <v>0</v>
      </c>
      <c r="Q16" s="146">
        <v>0</v>
      </c>
      <c r="R16" s="148">
        <v>0</v>
      </c>
      <c r="S16" s="148">
        <v>0</v>
      </c>
      <c r="T16" s="149" t="s">
        <v>44</v>
      </c>
      <c r="U16" s="146">
        <v>0</v>
      </c>
      <c r="V16" s="145">
        <v>3895</v>
      </c>
      <c r="W16" s="139" t="s">
        <v>203</v>
      </c>
      <c r="X16" s="145">
        <v>3895</v>
      </c>
    </row>
    <row r="17" spans="1:24" ht="61" x14ac:dyDescent="0.2">
      <c r="A17" s="63" t="s">
        <v>201</v>
      </c>
      <c r="B17" s="63"/>
      <c r="C17" s="49" t="s">
        <v>202</v>
      </c>
      <c r="D17" s="33" t="s">
        <v>38</v>
      </c>
      <c r="E17" s="33" t="s">
        <v>166</v>
      </c>
      <c r="F17" s="188" t="s">
        <v>166</v>
      </c>
      <c r="G17" s="188" t="s">
        <v>166</v>
      </c>
      <c r="H17" s="188" t="s">
        <v>171</v>
      </c>
      <c r="I17" s="136">
        <v>0</v>
      </c>
      <c r="J17" s="64" t="s">
        <v>43</v>
      </c>
      <c r="K17" s="41">
        <v>0</v>
      </c>
      <c r="L17" s="144">
        <v>0</v>
      </c>
      <c r="M17" s="144">
        <v>0</v>
      </c>
      <c r="N17" s="144">
        <v>0</v>
      </c>
      <c r="O17" s="145">
        <v>0</v>
      </c>
      <c r="P17" s="146">
        <v>0</v>
      </c>
      <c r="Q17" s="146">
        <v>0</v>
      </c>
      <c r="R17" s="148">
        <v>0</v>
      </c>
      <c r="S17" s="148">
        <v>0</v>
      </c>
      <c r="T17" s="149" t="s">
        <v>44</v>
      </c>
      <c r="U17" s="146">
        <v>0</v>
      </c>
      <c r="V17" s="145">
        <v>10500</v>
      </c>
      <c r="W17" s="139" t="s">
        <v>44</v>
      </c>
      <c r="X17" s="145">
        <v>10500</v>
      </c>
    </row>
    <row r="18" spans="1:24" ht="61" x14ac:dyDescent="0.2">
      <c r="A18" s="63" t="s">
        <v>201</v>
      </c>
      <c r="B18" s="63"/>
      <c r="C18" s="49" t="s">
        <v>202</v>
      </c>
      <c r="D18" s="33" t="s">
        <v>38</v>
      </c>
      <c r="E18" s="33" t="s">
        <v>166</v>
      </c>
      <c r="F18" s="188" t="s">
        <v>166</v>
      </c>
      <c r="G18" s="188" t="s">
        <v>166</v>
      </c>
      <c r="H18" s="143" t="s">
        <v>173</v>
      </c>
      <c r="I18" s="136">
        <v>0</v>
      </c>
      <c r="J18" s="64" t="s">
        <v>43</v>
      </c>
      <c r="K18" s="41">
        <v>0</v>
      </c>
      <c r="L18" s="144">
        <v>0</v>
      </c>
      <c r="M18" s="144">
        <v>0</v>
      </c>
      <c r="N18" s="144">
        <v>0</v>
      </c>
      <c r="O18" s="145">
        <v>0</v>
      </c>
      <c r="P18" s="146">
        <v>0</v>
      </c>
      <c r="Q18" s="146">
        <v>0</v>
      </c>
      <c r="R18" s="148">
        <v>0</v>
      </c>
      <c r="S18" s="148">
        <v>0</v>
      </c>
      <c r="T18" s="149" t="s">
        <v>44</v>
      </c>
      <c r="U18" s="146">
        <v>0</v>
      </c>
      <c r="V18" s="145">
        <v>3895</v>
      </c>
      <c r="W18" s="139" t="s">
        <v>203</v>
      </c>
      <c r="X18" s="145">
        <v>3895</v>
      </c>
    </row>
    <row r="19" spans="1:24" ht="61" x14ac:dyDescent="0.2">
      <c r="A19" s="63" t="s">
        <v>201</v>
      </c>
      <c r="B19" s="63" t="s">
        <v>204</v>
      </c>
      <c r="C19" s="49" t="s">
        <v>202</v>
      </c>
      <c r="D19" s="33" t="s">
        <v>38</v>
      </c>
      <c r="E19" s="33" t="s">
        <v>63</v>
      </c>
      <c r="F19" s="188" t="s">
        <v>40</v>
      </c>
      <c r="G19" s="188" t="s">
        <v>128</v>
      </c>
      <c r="H19" s="143" t="s">
        <v>205</v>
      </c>
      <c r="I19" s="136">
        <v>45</v>
      </c>
      <c r="J19" s="64" t="s">
        <v>43</v>
      </c>
      <c r="K19" s="41">
        <v>1200</v>
      </c>
      <c r="L19" s="144">
        <v>0</v>
      </c>
      <c r="M19" s="144">
        <v>17</v>
      </c>
      <c r="N19" s="144">
        <v>17</v>
      </c>
      <c r="O19" s="145">
        <v>20400</v>
      </c>
      <c r="P19" s="146">
        <v>0</v>
      </c>
      <c r="Q19" s="146">
        <v>0</v>
      </c>
      <c r="R19" s="148">
        <v>0</v>
      </c>
      <c r="S19" s="148">
        <v>0</v>
      </c>
      <c r="T19" s="149" t="s">
        <v>44</v>
      </c>
      <c r="U19" s="146">
        <v>0</v>
      </c>
      <c r="V19" s="145">
        <v>0</v>
      </c>
      <c r="W19" s="139" t="s">
        <v>44</v>
      </c>
      <c r="X19" s="145">
        <v>20400</v>
      </c>
    </row>
    <row r="20" spans="1:24" ht="61" x14ac:dyDescent="0.2">
      <c r="A20" s="63" t="s">
        <v>201</v>
      </c>
      <c r="B20" s="63"/>
      <c r="C20" s="49" t="s">
        <v>202</v>
      </c>
      <c r="D20" s="33" t="s">
        <v>38</v>
      </c>
      <c r="E20" s="33" t="s">
        <v>63</v>
      </c>
      <c r="F20" s="188" t="s">
        <v>40</v>
      </c>
      <c r="G20" s="188" t="s">
        <v>207</v>
      </c>
      <c r="H20" s="143" t="s">
        <v>208</v>
      </c>
      <c r="I20" s="136">
        <v>45</v>
      </c>
      <c r="J20" s="64" t="s">
        <v>43</v>
      </c>
      <c r="K20" s="41">
        <v>1200</v>
      </c>
      <c r="L20" s="144">
        <v>17</v>
      </c>
      <c r="M20" s="144">
        <v>0</v>
      </c>
      <c r="N20" s="144">
        <v>17</v>
      </c>
      <c r="O20" s="145">
        <v>20400</v>
      </c>
      <c r="P20" s="146">
        <v>0</v>
      </c>
      <c r="Q20" s="146">
        <v>0</v>
      </c>
      <c r="R20" s="148">
        <v>0</v>
      </c>
      <c r="S20" s="148">
        <v>0</v>
      </c>
      <c r="T20" s="149" t="s">
        <v>44</v>
      </c>
      <c r="U20" s="146">
        <v>0</v>
      </c>
      <c r="V20" s="145">
        <v>0</v>
      </c>
      <c r="W20" s="139" t="s">
        <v>44</v>
      </c>
      <c r="X20" s="145">
        <v>20400</v>
      </c>
    </row>
    <row r="21" spans="1:24" ht="25" x14ac:dyDescent="0.2">
      <c r="A21" s="40" t="s">
        <v>209</v>
      </c>
      <c r="B21" s="40"/>
      <c r="C21" s="49" t="s">
        <v>210</v>
      </c>
      <c r="D21" s="135" t="s">
        <v>38</v>
      </c>
      <c r="E21" s="135" t="s">
        <v>54</v>
      </c>
      <c r="F21" s="188" t="s">
        <v>40</v>
      </c>
      <c r="G21" s="143" t="s">
        <v>211</v>
      </c>
      <c r="H21" s="143" t="s">
        <v>212</v>
      </c>
      <c r="I21" s="136">
        <v>60</v>
      </c>
      <c r="J21" s="40" t="s">
        <v>43</v>
      </c>
      <c r="K21" s="41">
        <v>1200</v>
      </c>
      <c r="L21" s="144">
        <v>0</v>
      </c>
      <c r="M21" s="144">
        <v>20</v>
      </c>
      <c r="N21" s="144">
        <v>20</v>
      </c>
      <c r="O21" s="145">
        <v>24000</v>
      </c>
      <c r="P21" s="146">
        <v>0</v>
      </c>
      <c r="Q21" s="146">
        <v>0</v>
      </c>
      <c r="R21" s="148">
        <v>0</v>
      </c>
      <c r="S21" s="147">
        <v>0</v>
      </c>
      <c r="T21" s="149" t="s">
        <v>44</v>
      </c>
      <c r="U21" s="145">
        <v>0</v>
      </c>
      <c r="V21" s="145">
        <v>0</v>
      </c>
      <c r="W21" s="139" t="s">
        <v>44</v>
      </c>
      <c r="X21" s="145">
        <v>24000</v>
      </c>
    </row>
    <row r="22" spans="1:24" ht="37" x14ac:dyDescent="0.2">
      <c r="A22" s="40" t="s">
        <v>209</v>
      </c>
      <c r="B22" s="40"/>
      <c r="C22" s="49" t="s">
        <v>210</v>
      </c>
      <c r="D22" s="135" t="s">
        <v>38</v>
      </c>
      <c r="E22" s="135" t="s">
        <v>54</v>
      </c>
      <c r="F22" s="188" t="s">
        <v>40</v>
      </c>
      <c r="G22" s="143" t="s">
        <v>207</v>
      </c>
      <c r="H22" s="143" t="s">
        <v>208</v>
      </c>
      <c r="I22" s="136">
        <v>45</v>
      </c>
      <c r="J22" s="40" t="s">
        <v>43</v>
      </c>
      <c r="K22" s="41">
        <v>1200</v>
      </c>
      <c r="L22" s="144">
        <v>16</v>
      </c>
      <c r="M22" s="144">
        <v>0</v>
      </c>
      <c r="N22" s="144">
        <v>16</v>
      </c>
      <c r="O22" s="145">
        <v>19200</v>
      </c>
      <c r="P22" s="146">
        <v>0</v>
      </c>
      <c r="Q22" s="146">
        <v>0</v>
      </c>
      <c r="R22" s="148">
        <v>0</v>
      </c>
      <c r="S22" s="147">
        <v>0</v>
      </c>
      <c r="T22" s="149" t="s">
        <v>44</v>
      </c>
      <c r="U22" s="145">
        <v>0</v>
      </c>
      <c r="V22" s="145">
        <v>0</v>
      </c>
      <c r="W22" s="139" t="s">
        <v>44</v>
      </c>
      <c r="X22" s="145">
        <v>19200</v>
      </c>
    </row>
    <row r="23" spans="1:24" ht="37" x14ac:dyDescent="0.2">
      <c r="A23" s="40" t="s">
        <v>209</v>
      </c>
      <c r="B23" s="40"/>
      <c r="C23" s="49" t="s">
        <v>213</v>
      </c>
      <c r="D23" s="135" t="s">
        <v>38</v>
      </c>
      <c r="E23" s="135" t="s">
        <v>166</v>
      </c>
      <c r="F23" s="143" t="s">
        <v>166</v>
      </c>
      <c r="G23" s="143" t="s">
        <v>166</v>
      </c>
      <c r="H23" s="143" t="s">
        <v>167</v>
      </c>
      <c r="I23" s="136" t="s">
        <v>166</v>
      </c>
      <c r="J23" s="40" t="s">
        <v>166</v>
      </c>
      <c r="K23" s="41">
        <v>0</v>
      </c>
      <c r="L23" s="144">
        <v>0</v>
      </c>
      <c r="M23" s="144">
        <v>0</v>
      </c>
      <c r="N23" s="144">
        <v>0</v>
      </c>
      <c r="O23" s="145">
        <v>0</v>
      </c>
      <c r="P23" s="146">
        <v>0</v>
      </c>
      <c r="Q23" s="146">
        <v>0</v>
      </c>
      <c r="R23" s="148">
        <v>0</v>
      </c>
      <c r="S23" s="147">
        <v>0</v>
      </c>
      <c r="T23" s="149" t="s">
        <v>44</v>
      </c>
      <c r="U23" s="145">
        <v>0</v>
      </c>
      <c r="V23" s="145">
        <v>21000</v>
      </c>
      <c r="W23" s="139" t="s">
        <v>214</v>
      </c>
      <c r="X23" s="145">
        <v>21000</v>
      </c>
    </row>
    <row r="24" spans="1:24" ht="37" x14ac:dyDescent="0.2">
      <c r="A24" s="40" t="s">
        <v>209</v>
      </c>
      <c r="B24" s="40"/>
      <c r="C24" s="49" t="s">
        <v>213</v>
      </c>
      <c r="D24" s="135" t="s">
        <v>38</v>
      </c>
      <c r="E24" s="135" t="s">
        <v>166</v>
      </c>
      <c r="F24" s="143" t="s">
        <v>166</v>
      </c>
      <c r="G24" s="143" t="s">
        <v>166</v>
      </c>
      <c r="H24" s="143" t="s">
        <v>169</v>
      </c>
      <c r="I24" s="136" t="s">
        <v>166</v>
      </c>
      <c r="J24" s="40" t="s">
        <v>166</v>
      </c>
      <c r="K24" s="41">
        <v>0</v>
      </c>
      <c r="L24" s="144">
        <v>0</v>
      </c>
      <c r="M24" s="144">
        <v>0</v>
      </c>
      <c r="N24" s="144">
        <v>0</v>
      </c>
      <c r="O24" s="145">
        <v>0</v>
      </c>
      <c r="P24" s="146">
        <v>0</v>
      </c>
      <c r="Q24" s="146">
        <v>0</v>
      </c>
      <c r="R24" s="148">
        <v>0</v>
      </c>
      <c r="S24" s="147">
        <v>0</v>
      </c>
      <c r="T24" s="149" t="s">
        <v>44</v>
      </c>
      <c r="U24" s="145">
        <v>0</v>
      </c>
      <c r="V24" s="145">
        <v>6240</v>
      </c>
      <c r="W24" s="139" t="s">
        <v>215</v>
      </c>
      <c r="X24" s="145">
        <v>6240</v>
      </c>
    </row>
    <row r="25" spans="1:24" ht="37" x14ac:dyDescent="0.2">
      <c r="A25" s="40" t="s">
        <v>209</v>
      </c>
      <c r="B25" s="40"/>
      <c r="C25" s="49" t="s">
        <v>213</v>
      </c>
      <c r="D25" s="135" t="s">
        <v>38</v>
      </c>
      <c r="E25" s="135" t="s">
        <v>166</v>
      </c>
      <c r="F25" s="143" t="s">
        <v>166</v>
      </c>
      <c r="G25" s="192" t="s">
        <v>166</v>
      </c>
      <c r="H25" s="143" t="s">
        <v>171</v>
      </c>
      <c r="I25" s="136" t="s">
        <v>166</v>
      </c>
      <c r="J25" s="40" t="s">
        <v>166</v>
      </c>
      <c r="K25" s="41">
        <v>0</v>
      </c>
      <c r="L25" s="144">
        <v>0</v>
      </c>
      <c r="M25" s="144">
        <v>0</v>
      </c>
      <c r="N25" s="144">
        <v>0</v>
      </c>
      <c r="O25" s="145">
        <v>0</v>
      </c>
      <c r="P25" s="146">
        <v>0</v>
      </c>
      <c r="Q25" s="146">
        <v>0</v>
      </c>
      <c r="R25" s="148">
        <v>0</v>
      </c>
      <c r="S25" s="147">
        <v>0</v>
      </c>
      <c r="T25" s="149" t="s">
        <v>44</v>
      </c>
      <c r="U25" s="145">
        <v>0</v>
      </c>
      <c r="V25" s="145">
        <v>21000</v>
      </c>
      <c r="W25" s="139" t="s">
        <v>214</v>
      </c>
      <c r="X25" s="145">
        <v>21000</v>
      </c>
    </row>
    <row r="26" spans="1:24" ht="37" x14ac:dyDescent="0.2">
      <c r="A26" s="40" t="s">
        <v>209</v>
      </c>
      <c r="B26" s="40"/>
      <c r="C26" s="49" t="s">
        <v>213</v>
      </c>
      <c r="D26" s="135" t="s">
        <v>38</v>
      </c>
      <c r="E26" s="135" t="s">
        <v>166</v>
      </c>
      <c r="F26" s="143" t="s">
        <v>166</v>
      </c>
      <c r="G26" s="143" t="s">
        <v>166</v>
      </c>
      <c r="H26" s="143" t="s">
        <v>173</v>
      </c>
      <c r="I26" s="136" t="s">
        <v>166</v>
      </c>
      <c r="J26" s="40" t="s">
        <v>166</v>
      </c>
      <c r="K26" s="41">
        <v>0</v>
      </c>
      <c r="L26" s="144">
        <v>0</v>
      </c>
      <c r="M26" s="144">
        <v>0</v>
      </c>
      <c r="N26" s="144">
        <v>0</v>
      </c>
      <c r="O26" s="145">
        <v>0</v>
      </c>
      <c r="P26" s="146">
        <v>0</v>
      </c>
      <c r="Q26" s="146">
        <v>0</v>
      </c>
      <c r="R26" s="148">
        <v>0</v>
      </c>
      <c r="S26" s="147">
        <v>0</v>
      </c>
      <c r="T26" s="149" t="s">
        <v>44</v>
      </c>
      <c r="U26" s="145">
        <v>0</v>
      </c>
      <c r="V26" s="145">
        <v>8390</v>
      </c>
      <c r="W26" s="139" t="s">
        <v>216</v>
      </c>
      <c r="X26" s="145">
        <v>8390</v>
      </c>
    </row>
    <row r="27" spans="1:24" ht="25" x14ac:dyDescent="0.2">
      <c r="A27" s="40" t="s">
        <v>209</v>
      </c>
      <c r="B27" s="40"/>
      <c r="C27" s="49" t="s">
        <v>217</v>
      </c>
      <c r="D27" s="135" t="s">
        <v>38</v>
      </c>
      <c r="E27" s="135" t="s">
        <v>63</v>
      </c>
      <c r="F27" s="143" t="s">
        <v>218</v>
      </c>
      <c r="G27" s="143" t="s">
        <v>211</v>
      </c>
      <c r="H27" s="143" t="s">
        <v>212</v>
      </c>
      <c r="I27" s="136">
        <v>60</v>
      </c>
      <c r="J27" s="40" t="s">
        <v>43</v>
      </c>
      <c r="K27" s="41">
        <v>1200</v>
      </c>
      <c r="L27" s="144">
        <v>12</v>
      </c>
      <c r="M27" s="144">
        <v>0</v>
      </c>
      <c r="N27" s="144">
        <v>12</v>
      </c>
      <c r="O27" s="145">
        <v>14400</v>
      </c>
      <c r="P27" s="145">
        <v>0</v>
      </c>
      <c r="Q27" s="145">
        <v>0</v>
      </c>
      <c r="R27" s="147">
        <v>0</v>
      </c>
      <c r="S27" s="147">
        <v>0</v>
      </c>
      <c r="T27" s="149" t="s">
        <v>44</v>
      </c>
      <c r="U27" s="145">
        <v>0</v>
      </c>
      <c r="V27" s="145">
        <v>0</v>
      </c>
      <c r="W27" s="139" t="s">
        <v>44</v>
      </c>
      <c r="X27" s="145">
        <v>14400</v>
      </c>
    </row>
    <row r="28" spans="1:24" ht="49" x14ac:dyDescent="0.2">
      <c r="A28" s="40" t="s">
        <v>209</v>
      </c>
      <c r="B28" s="40"/>
      <c r="C28" s="49" t="s">
        <v>210</v>
      </c>
      <c r="D28" s="135" t="s">
        <v>38</v>
      </c>
      <c r="E28" s="135" t="s">
        <v>63</v>
      </c>
      <c r="F28" s="143" t="s">
        <v>218</v>
      </c>
      <c r="G28" s="154" t="s">
        <v>219</v>
      </c>
      <c r="H28" s="143" t="s">
        <v>220</v>
      </c>
      <c r="I28" s="136">
        <v>45</v>
      </c>
      <c r="J28" s="40" t="s">
        <v>43</v>
      </c>
      <c r="K28" s="41">
        <v>1200</v>
      </c>
      <c r="L28" s="144">
        <v>0</v>
      </c>
      <c r="M28" s="144">
        <v>17</v>
      </c>
      <c r="N28" s="144">
        <v>17</v>
      </c>
      <c r="O28" s="145">
        <v>20400</v>
      </c>
      <c r="P28" s="146">
        <v>0</v>
      </c>
      <c r="Q28" s="146">
        <v>0</v>
      </c>
      <c r="R28" s="148">
        <v>0</v>
      </c>
      <c r="S28" s="147">
        <v>0</v>
      </c>
      <c r="T28" s="149" t="s">
        <v>44</v>
      </c>
      <c r="U28" s="145">
        <v>0</v>
      </c>
      <c r="V28" s="145">
        <v>0</v>
      </c>
      <c r="W28" s="139" t="s">
        <v>44</v>
      </c>
      <c r="X28" s="145">
        <v>20400</v>
      </c>
    </row>
    <row r="29" spans="1:24" ht="49" x14ac:dyDescent="0.2">
      <c r="A29" s="44" t="s">
        <v>221</v>
      </c>
      <c r="B29" s="281" t="s">
        <v>222</v>
      </c>
      <c r="C29" s="45" t="s">
        <v>223</v>
      </c>
      <c r="D29" s="161" t="s">
        <v>38</v>
      </c>
      <c r="E29" s="161" t="s">
        <v>54</v>
      </c>
      <c r="F29" s="163" t="s">
        <v>224</v>
      </c>
      <c r="G29" s="163" t="s">
        <v>225</v>
      </c>
      <c r="H29" s="163" t="s">
        <v>226</v>
      </c>
      <c r="I29" s="164">
        <v>75</v>
      </c>
      <c r="J29" s="44" t="s">
        <v>43</v>
      </c>
      <c r="K29" s="70">
        <v>1200</v>
      </c>
      <c r="L29" s="165">
        <v>0</v>
      </c>
      <c r="M29" s="165">
        <v>0</v>
      </c>
      <c r="N29" s="165">
        <v>0</v>
      </c>
      <c r="O29" s="170">
        <v>0</v>
      </c>
      <c r="P29" s="167">
        <v>0</v>
      </c>
      <c r="Q29" s="167">
        <v>0</v>
      </c>
      <c r="R29" s="168">
        <v>0</v>
      </c>
      <c r="S29" s="193">
        <v>0</v>
      </c>
      <c r="T29" s="194" t="s">
        <v>44</v>
      </c>
      <c r="U29" s="170">
        <v>0</v>
      </c>
      <c r="V29" s="170">
        <v>0</v>
      </c>
      <c r="W29" s="195" t="s">
        <v>44</v>
      </c>
      <c r="X29" s="170">
        <v>0</v>
      </c>
    </row>
    <row r="30" spans="1:24" ht="25" x14ac:dyDescent="0.2">
      <c r="A30" s="88" t="s">
        <v>229</v>
      </c>
      <c r="B30" s="88"/>
      <c r="C30" s="49" t="s">
        <v>230</v>
      </c>
      <c r="D30" s="135" t="s">
        <v>38</v>
      </c>
      <c r="E30" s="135" t="s">
        <v>54</v>
      </c>
      <c r="F30" s="143" t="s">
        <v>231</v>
      </c>
      <c r="G30" s="143" t="s">
        <v>232</v>
      </c>
      <c r="H30" s="143" t="s">
        <v>233</v>
      </c>
      <c r="I30" s="136">
        <v>45</v>
      </c>
      <c r="J30" s="40" t="s">
        <v>58</v>
      </c>
      <c r="K30" s="41">
        <v>585</v>
      </c>
      <c r="L30" s="144">
        <v>0</v>
      </c>
      <c r="M30" s="144">
        <v>20</v>
      </c>
      <c r="N30" s="144">
        <v>20</v>
      </c>
      <c r="O30" s="145">
        <v>11700</v>
      </c>
      <c r="P30" s="146">
        <v>28</v>
      </c>
      <c r="Q30" s="146">
        <v>14</v>
      </c>
      <c r="R30" s="148">
        <v>0.4</v>
      </c>
      <c r="S30" s="148">
        <v>156.80000000000001</v>
      </c>
      <c r="T30" s="149" t="s">
        <v>234</v>
      </c>
      <c r="U30" s="146">
        <v>0</v>
      </c>
      <c r="V30" s="145">
        <v>0</v>
      </c>
      <c r="W30" s="198" t="s">
        <v>44</v>
      </c>
      <c r="X30" s="145">
        <v>11856.8</v>
      </c>
    </row>
    <row r="31" spans="1:24" ht="37" x14ac:dyDescent="0.2">
      <c r="A31" s="88" t="s">
        <v>229</v>
      </c>
      <c r="B31" s="88"/>
      <c r="C31" s="49" t="s">
        <v>230</v>
      </c>
      <c r="D31" s="135" t="s">
        <v>38</v>
      </c>
      <c r="E31" s="135" t="s">
        <v>54</v>
      </c>
      <c r="F31" s="143" t="s">
        <v>236</v>
      </c>
      <c r="G31" s="143" t="s">
        <v>232</v>
      </c>
      <c r="H31" s="143" t="s">
        <v>237</v>
      </c>
      <c r="I31" s="136">
        <v>45</v>
      </c>
      <c r="J31" s="40" t="s">
        <v>58</v>
      </c>
      <c r="K31" s="41">
        <v>585</v>
      </c>
      <c r="L31" s="144">
        <v>0</v>
      </c>
      <c r="M31" s="144">
        <v>20</v>
      </c>
      <c r="N31" s="144">
        <v>20</v>
      </c>
      <c r="O31" s="145">
        <v>11700</v>
      </c>
      <c r="P31" s="146">
        <v>28</v>
      </c>
      <c r="Q31" s="146">
        <v>14</v>
      </c>
      <c r="R31" s="148">
        <v>0.4</v>
      </c>
      <c r="S31" s="148">
        <v>156.80000000000001</v>
      </c>
      <c r="T31" s="138" t="s">
        <v>238</v>
      </c>
      <c r="U31" s="146">
        <v>0</v>
      </c>
      <c r="V31" s="145">
        <v>0</v>
      </c>
      <c r="W31" s="198" t="s">
        <v>44</v>
      </c>
      <c r="X31" s="145">
        <v>11856.8</v>
      </c>
    </row>
    <row r="32" spans="1:24" ht="37" x14ac:dyDescent="0.2">
      <c r="A32" s="40" t="s">
        <v>229</v>
      </c>
      <c r="B32" s="40"/>
      <c r="C32" s="49" t="s">
        <v>230</v>
      </c>
      <c r="D32" s="135" t="s">
        <v>38</v>
      </c>
      <c r="E32" s="135" t="s">
        <v>54</v>
      </c>
      <c r="F32" s="143" t="s">
        <v>240</v>
      </c>
      <c r="G32" s="143" t="s">
        <v>241</v>
      </c>
      <c r="H32" s="143" t="s">
        <v>242</v>
      </c>
      <c r="I32" s="136">
        <v>45</v>
      </c>
      <c r="J32" s="40" t="s">
        <v>58</v>
      </c>
      <c r="K32" s="41">
        <v>585</v>
      </c>
      <c r="L32" s="144">
        <v>0</v>
      </c>
      <c r="M32" s="144">
        <v>27</v>
      </c>
      <c r="N32" s="144">
        <v>27</v>
      </c>
      <c r="O32" s="145">
        <v>15795</v>
      </c>
      <c r="P32" s="146">
        <v>28</v>
      </c>
      <c r="Q32" s="146">
        <v>8</v>
      </c>
      <c r="R32" s="148">
        <v>0.4</v>
      </c>
      <c r="S32" s="147">
        <v>89.600000000000009</v>
      </c>
      <c r="T32" s="143" t="s">
        <v>243</v>
      </c>
      <c r="U32" s="145">
        <v>0</v>
      </c>
      <c r="V32" s="145">
        <v>0</v>
      </c>
      <c r="W32" s="198" t="s">
        <v>44</v>
      </c>
      <c r="X32" s="145">
        <v>15884.6</v>
      </c>
    </row>
    <row r="33" spans="1:24" ht="49" x14ac:dyDescent="0.2">
      <c r="A33" s="73" t="s">
        <v>229</v>
      </c>
      <c r="B33" s="73"/>
      <c r="C33" s="45" t="s">
        <v>230</v>
      </c>
      <c r="D33" s="73" t="s">
        <v>38</v>
      </c>
      <c r="E33" s="73" t="s">
        <v>63</v>
      </c>
      <c r="F33" s="163" t="s">
        <v>245</v>
      </c>
      <c r="G33" s="199" t="s">
        <v>246</v>
      </c>
      <c r="H33" s="199" t="s">
        <v>247</v>
      </c>
      <c r="I33" s="200">
        <v>45</v>
      </c>
      <c r="J33" s="73" t="s">
        <v>43</v>
      </c>
      <c r="K33" s="201">
        <v>1200</v>
      </c>
      <c r="L33" s="201">
        <v>0</v>
      </c>
      <c r="M33" s="201">
        <v>0</v>
      </c>
      <c r="N33" s="201">
        <v>0</v>
      </c>
      <c r="O33" s="201">
        <v>0</v>
      </c>
      <c r="P33" s="201">
        <v>0</v>
      </c>
      <c r="Q33" s="202">
        <v>10</v>
      </c>
      <c r="R33" s="203">
        <v>0.4</v>
      </c>
      <c r="S33" s="168">
        <v>0</v>
      </c>
      <c r="T33" s="204" t="s">
        <v>248</v>
      </c>
      <c r="U33" s="202">
        <v>0</v>
      </c>
      <c r="V33" s="201">
        <v>0</v>
      </c>
      <c r="W33" s="195" t="s">
        <v>44</v>
      </c>
      <c r="X33" s="201">
        <v>0</v>
      </c>
    </row>
    <row r="34" spans="1:24" ht="49" x14ac:dyDescent="0.2">
      <c r="A34" s="88" t="s">
        <v>229</v>
      </c>
      <c r="B34" s="88"/>
      <c r="C34" s="49" t="s">
        <v>230</v>
      </c>
      <c r="D34" s="135" t="s">
        <v>38</v>
      </c>
      <c r="E34" s="135" t="s">
        <v>63</v>
      </c>
      <c r="F34" s="143" t="s">
        <v>251</v>
      </c>
      <c r="G34" s="143" t="s">
        <v>252</v>
      </c>
      <c r="H34" s="188" t="s">
        <v>253</v>
      </c>
      <c r="I34" s="136">
        <v>45</v>
      </c>
      <c r="J34" s="40" t="s">
        <v>58</v>
      </c>
      <c r="K34" s="41">
        <v>585</v>
      </c>
      <c r="L34" s="144">
        <v>22</v>
      </c>
      <c r="M34" s="144">
        <v>0</v>
      </c>
      <c r="N34" s="144">
        <v>22</v>
      </c>
      <c r="O34" s="145">
        <v>12870</v>
      </c>
      <c r="P34" s="146">
        <v>28</v>
      </c>
      <c r="Q34" s="146">
        <v>120</v>
      </c>
      <c r="R34" s="148">
        <v>0.4</v>
      </c>
      <c r="S34" s="148">
        <v>1344</v>
      </c>
      <c r="T34" s="155" t="s">
        <v>254</v>
      </c>
      <c r="U34" s="146">
        <v>0</v>
      </c>
      <c r="V34" s="145">
        <v>0</v>
      </c>
      <c r="W34" s="198" t="s">
        <v>44</v>
      </c>
      <c r="X34" s="145">
        <v>14214</v>
      </c>
    </row>
    <row r="35" spans="1:24" ht="49" x14ac:dyDescent="0.2">
      <c r="A35" s="88" t="s">
        <v>229</v>
      </c>
      <c r="B35" s="88"/>
      <c r="C35" s="49" t="s">
        <v>230</v>
      </c>
      <c r="D35" s="135" t="s">
        <v>38</v>
      </c>
      <c r="E35" s="135" t="s">
        <v>63</v>
      </c>
      <c r="F35" s="143" t="s">
        <v>256</v>
      </c>
      <c r="G35" s="143" t="s">
        <v>257</v>
      </c>
      <c r="H35" s="188" t="s">
        <v>942</v>
      </c>
      <c r="I35" s="136">
        <v>45</v>
      </c>
      <c r="J35" s="40" t="s">
        <v>58</v>
      </c>
      <c r="K35" s="41">
        <v>585</v>
      </c>
      <c r="L35" s="144">
        <v>0</v>
      </c>
      <c r="M35" s="144">
        <v>25</v>
      </c>
      <c r="N35" s="144">
        <v>25</v>
      </c>
      <c r="O35" s="145">
        <v>14625</v>
      </c>
      <c r="P35" s="146">
        <v>28</v>
      </c>
      <c r="Q35" s="146">
        <v>14</v>
      </c>
      <c r="R35" s="148">
        <v>0.4</v>
      </c>
      <c r="S35" s="148">
        <v>156.80000000000001</v>
      </c>
      <c r="T35" s="155" t="s">
        <v>254</v>
      </c>
      <c r="U35" s="146">
        <v>0</v>
      </c>
      <c r="V35" s="145">
        <v>0</v>
      </c>
      <c r="W35" s="198" t="s">
        <v>44</v>
      </c>
      <c r="X35" s="145">
        <v>14781.8</v>
      </c>
    </row>
    <row r="36" spans="1:24" ht="37" x14ac:dyDescent="0.2">
      <c r="A36" s="88" t="s">
        <v>229</v>
      </c>
      <c r="B36" s="88"/>
      <c r="C36" s="49" t="s">
        <v>230</v>
      </c>
      <c r="D36" s="135" t="s">
        <v>38</v>
      </c>
      <c r="E36" s="135" t="s">
        <v>63</v>
      </c>
      <c r="F36" s="188" t="s">
        <v>180</v>
      </c>
      <c r="G36" s="143" t="s">
        <v>252</v>
      </c>
      <c r="H36" s="188" t="s">
        <v>253</v>
      </c>
      <c r="I36" s="136">
        <v>45</v>
      </c>
      <c r="J36" s="40" t="s">
        <v>58</v>
      </c>
      <c r="K36" s="41">
        <v>585</v>
      </c>
      <c r="L36" s="144">
        <v>26</v>
      </c>
      <c r="M36" s="144">
        <v>0</v>
      </c>
      <c r="N36" s="144">
        <v>26</v>
      </c>
      <c r="O36" s="145">
        <v>15210</v>
      </c>
      <c r="P36" s="146">
        <v>28</v>
      </c>
      <c r="Q36" s="146">
        <v>88</v>
      </c>
      <c r="R36" s="148">
        <v>0.4</v>
      </c>
      <c r="S36" s="148">
        <v>985.60000000000014</v>
      </c>
      <c r="T36" s="155" t="s">
        <v>258</v>
      </c>
      <c r="U36" s="146">
        <v>0</v>
      </c>
      <c r="V36" s="145">
        <v>0</v>
      </c>
      <c r="W36" s="198" t="s">
        <v>44</v>
      </c>
      <c r="X36" s="145">
        <v>16195.6</v>
      </c>
    </row>
    <row r="37" spans="1:24" ht="49" x14ac:dyDescent="0.2">
      <c r="A37" s="88" t="s">
        <v>229</v>
      </c>
      <c r="B37" s="88"/>
      <c r="C37" s="49" t="s">
        <v>230</v>
      </c>
      <c r="D37" s="135" t="s">
        <v>38</v>
      </c>
      <c r="E37" s="135" t="s">
        <v>39</v>
      </c>
      <c r="F37" s="143" t="s">
        <v>260</v>
      </c>
      <c r="G37" s="189" t="s">
        <v>115</v>
      </c>
      <c r="H37" s="189" t="s">
        <v>261</v>
      </c>
      <c r="I37" s="136">
        <v>45</v>
      </c>
      <c r="J37" s="40" t="s">
        <v>262</v>
      </c>
      <c r="K37" s="41">
        <v>585</v>
      </c>
      <c r="L37" s="144">
        <v>17</v>
      </c>
      <c r="M37" s="144">
        <v>0</v>
      </c>
      <c r="N37" s="144">
        <v>17</v>
      </c>
      <c r="O37" s="145">
        <v>9945</v>
      </c>
      <c r="P37" s="146">
        <v>14</v>
      </c>
      <c r="Q37" s="146">
        <v>236</v>
      </c>
      <c r="R37" s="148">
        <v>0.4</v>
      </c>
      <c r="S37" s="148">
        <v>1321.6000000000001</v>
      </c>
      <c r="T37" s="155" t="s">
        <v>263</v>
      </c>
      <c r="U37" s="146">
        <v>0</v>
      </c>
      <c r="V37" s="145">
        <v>0</v>
      </c>
      <c r="W37" s="198" t="s">
        <v>44</v>
      </c>
      <c r="X37" s="145">
        <v>11266.6</v>
      </c>
    </row>
    <row r="38" spans="1:24" ht="25" x14ac:dyDescent="0.2">
      <c r="A38" s="88" t="s">
        <v>229</v>
      </c>
      <c r="B38" s="88"/>
      <c r="C38" s="49" t="s">
        <v>230</v>
      </c>
      <c r="D38" s="88" t="s">
        <v>38</v>
      </c>
      <c r="E38" s="88" t="s">
        <v>39</v>
      </c>
      <c r="F38" s="188" t="s">
        <v>40</v>
      </c>
      <c r="G38" s="189" t="s">
        <v>266</v>
      </c>
      <c r="H38" s="189" t="s">
        <v>267</v>
      </c>
      <c r="I38" s="209">
        <v>45</v>
      </c>
      <c r="J38" s="88" t="s">
        <v>262</v>
      </c>
      <c r="K38" s="210">
        <v>585</v>
      </c>
      <c r="L38" s="210">
        <v>0</v>
      </c>
      <c r="M38" s="210">
        <v>20</v>
      </c>
      <c r="N38" s="210">
        <v>20</v>
      </c>
      <c r="O38" s="210">
        <v>11700</v>
      </c>
      <c r="P38" s="210">
        <v>14</v>
      </c>
      <c r="Q38" s="211">
        <v>88</v>
      </c>
      <c r="R38" s="212">
        <v>0.4</v>
      </c>
      <c r="S38" s="148">
        <v>492.80000000000007</v>
      </c>
      <c r="T38" s="149" t="s">
        <v>268</v>
      </c>
      <c r="U38" s="211">
        <v>0</v>
      </c>
      <c r="V38" s="210">
        <v>0</v>
      </c>
      <c r="W38" s="198" t="s">
        <v>44</v>
      </c>
      <c r="X38" s="210">
        <v>12192.8</v>
      </c>
    </row>
    <row r="39" spans="1:24" ht="25" x14ac:dyDescent="0.2">
      <c r="A39" s="73" t="s">
        <v>229</v>
      </c>
      <c r="B39" s="73"/>
      <c r="C39" s="45" t="s">
        <v>230</v>
      </c>
      <c r="D39" s="73" t="s">
        <v>38</v>
      </c>
      <c r="E39" s="73" t="s">
        <v>39</v>
      </c>
      <c r="F39" s="191" t="s">
        <v>271</v>
      </c>
      <c r="G39" s="199" t="s">
        <v>241</v>
      </c>
      <c r="H39" s="199" t="s">
        <v>242</v>
      </c>
      <c r="I39" s="200">
        <v>45</v>
      </c>
      <c r="J39" s="73" t="s">
        <v>58</v>
      </c>
      <c r="K39" s="201">
        <v>585</v>
      </c>
      <c r="L39" s="201">
        <v>0</v>
      </c>
      <c r="M39" s="201">
        <v>0</v>
      </c>
      <c r="N39" s="201">
        <v>0</v>
      </c>
      <c r="O39" s="201">
        <v>0</v>
      </c>
      <c r="P39" s="201">
        <v>0</v>
      </c>
      <c r="Q39" s="202">
        <v>88</v>
      </c>
      <c r="R39" s="203">
        <v>0.4</v>
      </c>
      <c r="S39" s="168">
        <v>0</v>
      </c>
      <c r="T39" s="169" t="s">
        <v>272</v>
      </c>
      <c r="U39" s="202">
        <v>0</v>
      </c>
      <c r="V39" s="201">
        <v>0</v>
      </c>
      <c r="W39" s="195" t="s">
        <v>44</v>
      </c>
      <c r="X39" s="201">
        <v>0</v>
      </c>
    </row>
    <row r="40" spans="1:24" ht="61" x14ac:dyDescent="0.2">
      <c r="A40" s="40" t="s">
        <v>322</v>
      </c>
      <c r="B40" s="40" t="s">
        <v>51</v>
      </c>
      <c r="C40" s="49" t="s">
        <v>323</v>
      </c>
      <c r="D40" s="135" t="s">
        <v>38</v>
      </c>
      <c r="E40" s="135" t="s">
        <v>54</v>
      </c>
      <c r="F40" s="143" t="s">
        <v>88</v>
      </c>
      <c r="G40" s="143" t="s">
        <v>324</v>
      </c>
      <c r="H40" s="143" t="s">
        <v>325</v>
      </c>
      <c r="I40" s="136">
        <v>45</v>
      </c>
      <c r="J40" s="40" t="s">
        <v>58</v>
      </c>
      <c r="K40" s="41">
        <v>585</v>
      </c>
      <c r="L40" s="144">
        <v>17</v>
      </c>
      <c r="M40" s="144">
        <v>0</v>
      </c>
      <c r="N40" s="144">
        <v>17</v>
      </c>
      <c r="O40" s="145">
        <v>9945</v>
      </c>
      <c r="P40" s="146">
        <v>28</v>
      </c>
      <c r="Q40" s="146">
        <v>100</v>
      </c>
      <c r="R40" s="148">
        <v>0.4</v>
      </c>
      <c r="S40" s="148">
        <v>1120</v>
      </c>
      <c r="T40" s="138" t="s">
        <v>326</v>
      </c>
      <c r="U40" s="146">
        <v>300</v>
      </c>
      <c r="V40" s="145">
        <v>5100</v>
      </c>
      <c r="W40" s="139" t="s">
        <v>327</v>
      </c>
      <c r="X40" s="145">
        <v>16165</v>
      </c>
    </row>
    <row r="41" spans="1:24" ht="37" x14ac:dyDescent="0.2">
      <c r="A41" s="40" t="s">
        <v>329</v>
      </c>
      <c r="B41" s="40"/>
      <c r="C41" s="49" t="s">
        <v>330</v>
      </c>
      <c r="D41" s="135" t="s">
        <v>38</v>
      </c>
      <c r="E41" s="135" t="s">
        <v>158</v>
      </c>
      <c r="F41" s="143" t="s">
        <v>188</v>
      </c>
      <c r="G41" s="143" t="s">
        <v>128</v>
      </c>
      <c r="H41" s="143" t="s">
        <v>205</v>
      </c>
      <c r="I41" s="136">
        <v>45</v>
      </c>
      <c r="J41" s="40" t="s">
        <v>43</v>
      </c>
      <c r="K41" s="41">
        <v>1200</v>
      </c>
      <c r="L41" s="144">
        <v>0</v>
      </c>
      <c r="M41" s="144">
        <v>20</v>
      </c>
      <c r="N41" s="144">
        <v>20</v>
      </c>
      <c r="O41" s="145">
        <v>24000</v>
      </c>
      <c r="P41" s="146">
        <v>0</v>
      </c>
      <c r="Q41" s="146">
        <v>0</v>
      </c>
      <c r="R41" s="148">
        <v>0.4</v>
      </c>
      <c r="S41" s="147">
        <v>0</v>
      </c>
      <c r="T41" s="143"/>
      <c r="U41" s="145">
        <v>0</v>
      </c>
      <c r="V41" s="145">
        <v>0</v>
      </c>
      <c r="W41" s="139"/>
      <c r="X41" s="145">
        <v>24000</v>
      </c>
    </row>
    <row r="42" spans="1:24" ht="37" x14ac:dyDescent="0.2">
      <c r="A42" s="40" t="s">
        <v>329</v>
      </c>
      <c r="B42" s="40"/>
      <c r="C42" s="49" t="s">
        <v>330</v>
      </c>
      <c r="D42" s="135" t="s">
        <v>38</v>
      </c>
      <c r="E42" s="135" t="s">
        <v>158</v>
      </c>
      <c r="F42" s="143" t="s">
        <v>311</v>
      </c>
      <c r="G42" s="143" t="s">
        <v>796</v>
      </c>
      <c r="H42" s="143" t="s">
        <v>205</v>
      </c>
      <c r="I42" s="136">
        <v>45</v>
      </c>
      <c r="J42" s="40" t="s">
        <v>58</v>
      </c>
      <c r="K42" s="41">
        <v>585</v>
      </c>
      <c r="L42" s="144">
        <v>0</v>
      </c>
      <c r="M42" s="144">
        <v>17</v>
      </c>
      <c r="N42" s="144">
        <v>17</v>
      </c>
      <c r="O42" s="145">
        <v>9945</v>
      </c>
      <c r="P42" s="146">
        <v>28</v>
      </c>
      <c r="Q42" s="146">
        <v>181</v>
      </c>
      <c r="R42" s="148">
        <v>0.4</v>
      </c>
      <c r="S42" s="147">
        <v>2027.2000000000003</v>
      </c>
      <c r="T42" s="143"/>
      <c r="U42" s="145">
        <v>300</v>
      </c>
      <c r="V42" s="145">
        <v>5100</v>
      </c>
      <c r="W42" s="139" t="s">
        <v>333</v>
      </c>
      <c r="X42" s="145">
        <v>17072.2</v>
      </c>
    </row>
    <row r="43" spans="1:24" ht="25" x14ac:dyDescent="0.2">
      <c r="A43" s="40" t="s">
        <v>329</v>
      </c>
      <c r="B43" s="40"/>
      <c r="C43" s="49" t="s">
        <v>330</v>
      </c>
      <c r="D43" s="135" t="s">
        <v>38</v>
      </c>
      <c r="E43" s="135" t="s">
        <v>54</v>
      </c>
      <c r="F43" s="143" t="s">
        <v>224</v>
      </c>
      <c r="G43" s="143" t="s">
        <v>335</v>
      </c>
      <c r="H43" s="143" t="s">
        <v>336</v>
      </c>
      <c r="I43" s="136">
        <v>45</v>
      </c>
      <c r="J43" s="40" t="s">
        <v>43</v>
      </c>
      <c r="K43" s="41">
        <v>1200</v>
      </c>
      <c r="L43" s="144">
        <v>0</v>
      </c>
      <c r="M43" s="144">
        <v>23</v>
      </c>
      <c r="N43" s="144">
        <v>23</v>
      </c>
      <c r="O43" s="145">
        <v>27600</v>
      </c>
      <c r="P43" s="146">
        <v>0</v>
      </c>
      <c r="Q43" s="146">
        <v>0</v>
      </c>
      <c r="R43" s="148">
        <v>0.4</v>
      </c>
      <c r="S43" s="148">
        <v>0</v>
      </c>
      <c r="T43" s="149"/>
      <c r="U43" s="146">
        <v>0</v>
      </c>
      <c r="V43" s="145">
        <v>0</v>
      </c>
      <c r="W43" s="139" t="s">
        <v>44</v>
      </c>
      <c r="X43" s="145">
        <v>27600</v>
      </c>
    </row>
    <row r="44" spans="1:24" ht="25" x14ac:dyDescent="0.2">
      <c r="A44" s="40" t="s">
        <v>329</v>
      </c>
      <c r="B44" s="40"/>
      <c r="C44" s="49" t="s">
        <v>330</v>
      </c>
      <c r="D44" s="135" t="s">
        <v>38</v>
      </c>
      <c r="E44" s="135" t="s">
        <v>63</v>
      </c>
      <c r="F44" s="143" t="s">
        <v>256</v>
      </c>
      <c r="G44" s="143" t="s">
        <v>338</v>
      </c>
      <c r="H44" s="143" t="s">
        <v>336</v>
      </c>
      <c r="I44" s="136">
        <v>45</v>
      </c>
      <c r="J44" s="40" t="s">
        <v>58</v>
      </c>
      <c r="K44" s="41">
        <v>585</v>
      </c>
      <c r="L44" s="144">
        <v>0</v>
      </c>
      <c r="M44" s="144">
        <v>19</v>
      </c>
      <c r="N44" s="144">
        <v>19</v>
      </c>
      <c r="O44" s="145">
        <v>11115</v>
      </c>
      <c r="P44" s="146">
        <v>28</v>
      </c>
      <c r="Q44" s="146">
        <v>10</v>
      </c>
      <c r="R44" s="148">
        <v>0.4</v>
      </c>
      <c r="S44" s="148">
        <v>112</v>
      </c>
      <c r="T44" s="149"/>
      <c r="U44" s="146">
        <v>300</v>
      </c>
      <c r="V44" s="145">
        <v>5700</v>
      </c>
      <c r="W44" s="139" t="s">
        <v>44</v>
      </c>
      <c r="X44" s="145">
        <v>16927</v>
      </c>
    </row>
    <row r="45" spans="1:24" ht="25" x14ac:dyDescent="0.2">
      <c r="A45" s="40" t="s">
        <v>329</v>
      </c>
      <c r="B45" s="40"/>
      <c r="C45" s="49" t="s">
        <v>330</v>
      </c>
      <c r="D45" s="135" t="s">
        <v>38</v>
      </c>
      <c r="E45" s="135" t="s">
        <v>54</v>
      </c>
      <c r="F45" s="143" t="s">
        <v>340</v>
      </c>
      <c r="G45" s="143" t="s">
        <v>128</v>
      </c>
      <c r="H45" s="143" t="s">
        <v>325</v>
      </c>
      <c r="I45" s="136">
        <v>45</v>
      </c>
      <c r="J45" s="40" t="s">
        <v>43</v>
      </c>
      <c r="K45" s="41">
        <v>1200</v>
      </c>
      <c r="L45" s="144">
        <v>21</v>
      </c>
      <c r="M45" s="144">
        <v>0</v>
      </c>
      <c r="N45" s="144">
        <v>21</v>
      </c>
      <c r="O45" s="145">
        <v>25200</v>
      </c>
      <c r="P45" s="146">
        <v>0</v>
      </c>
      <c r="Q45" s="146">
        <v>0</v>
      </c>
      <c r="R45" s="148">
        <v>0.4</v>
      </c>
      <c r="S45" s="148">
        <v>0</v>
      </c>
      <c r="T45" s="149"/>
      <c r="U45" s="146">
        <v>0</v>
      </c>
      <c r="V45" s="145">
        <v>0</v>
      </c>
      <c r="W45" s="139" t="s">
        <v>44</v>
      </c>
      <c r="X45" s="145">
        <v>25200</v>
      </c>
    </row>
    <row r="46" spans="1:24" ht="49" x14ac:dyDescent="0.2">
      <c r="A46" s="40" t="s">
        <v>329</v>
      </c>
      <c r="B46" s="40"/>
      <c r="C46" s="49" t="s">
        <v>330</v>
      </c>
      <c r="D46" s="135" t="s">
        <v>38</v>
      </c>
      <c r="E46" s="135" t="s">
        <v>54</v>
      </c>
      <c r="F46" s="143" t="s">
        <v>88</v>
      </c>
      <c r="G46" s="143" t="s">
        <v>324</v>
      </c>
      <c r="H46" s="143" t="s">
        <v>205</v>
      </c>
      <c r="I46" s="136">
        <v>45</v>
      </c>
      <c r="J46" s="40" t="s">
        <v>58</v>
      </c>
      <c r="K46" s="41">
        <v>585</v>
      </c>
      <c r="L46" s="144">
        <v>0</v>
      </c>
      <c r="M46" s="144">
        <v>21</v>
      </c>
      <c r="N46" s="144">
        <v>21</v>
      </c>
      <c r="O46" s="145">
        <v>12285</v>
      </c>
      <c r="P46" s="146">
        <v>28</v>
      </c>
      <c r="Q46" s="146">
        <v>100</v>
      </c>
      <c r="R46" s="148">
        <v>0.4</v>
      </c>
      <c r="S46" s="148">
        <v>1120</v>
      </c>
      <c r="T46" s="155" t="s">
        <v>343</v>
      </c>
      <c r="U46" s="146">
        <v>300</v>
      </c>
      <c r="V46" s="145">
        <v>6300</v>
      </c>
      <c r="W46" s="139" t="s">
        <v>327</v>
      </c>
      <c r="X46" s="145">
        <v>19705</v>
      </c>
    </row>
    <row r="47" spans="1:24" ht="49" x14ac:dyDescent="0.2">
      <c r="A47" s="40" t="s">
        <v>329</v>
      </c>
      <c r="B47" s="40"/>
      <c r="C47" s="49" t="s">
        <v>330</v>
      </c>
      <c r="D47" s="135" t="s">
        <v>38</v>
      </c>
      <c r="E47" s="135" t="s">
        <v>54</v>
      </c>
      <c r="F47" s="143" t="s">
        <v>224</v>
      </c>
      <c r="G47" s="143" t="s">
        <v>324</v>
      </c>
      <c r="H47" s="143" t="s">
        <v>205</v>
      </c>
      <c r="I47" s="136">
        <v>45</v>
      </c>
      <c r="J47" s="40" t="s">
        <v>262</v>
      </c>
      <c r="K47" s="41">
        <v>585</v>
      </c>
      <c r="L47" s="144">
        <v>0</v>
      </c>
      <c r="M47" s="144">
        <v>12</v>
      </c>
      <c r="N47" s="144">
        <v>12</v>
      </c>
      <c r="O47" s="145">
        <v>7020</v>
      </c>
      <c r="P47" s="146">
        <v>14</v>
      </c>
      <c r="Q47" s="146">
        <v>16</v>
      </c>
      <c r="R47" s="148">
        <v>0.4</v>
      </c>
      <c r="S47" s="148">
        <v>89.600000000000009</v>
      </c>
      <c r="T47" s="155" t="s">
        <v>343</v>
      </c>
      <c r="U47" s="146">
        <v>300</v>
      </c>
      <c r="V47" s="145">
        <v>3600</v>
      </c>
      <c r="W47" s="139" t="s">
        <v>327</v>
      </c>
      <c r="X47" s="145">
        <v>10709.6</v>
      </c>
    </row>
    <row r="48" spans="1:24" ht="37" x14ac:dyDescent="0.2">
      <c r="A48" s="40" t="s">
        <v>329</v>
      </c>
      <c r="B48" s="40"/>
      <c r="C48" s="49" t="s">
        <v>330</v>
      </c>
      <c r="D48" s="135" t="s">
        <v>38</v>
      </c>
      <c r="E48" s="135" t="s">
        <v>54</v>
      </c>
      <c r="F48" s="143" t="s">
        <v>240</v>
      </c>
      <c r="G48" s="143" t="s">
        <v>128</v>
      </c>
      <c r="H48" s="143" t="s">
        <v>205</v>
      </c>
      <c r="I48" s="136">
        <v>45</v>
      </c>
      <c r="J48" s="40" t="s">
        <v>262</v>
      </c>
      <c r="K48" s="41">
        <v>585</v>
      </c>
      <c r="L48" s="144">
        <v>0</v>
      </c>
      <c r="M48" s="144">
        <v>20</v>
      </c>
      <c r="N48" s="144">
        <v>20</v>
      </c>
      <c r="O48" s="145">
        <v>11700</v>
      </c>
      <c r="P48" s="146">
        <v>28</v>
      </c>
      <c r="Q48" s="146">
        <v>8</v>
      </c>
      <c r="R48" s="148">
        <v>0.4</v>
      </c>
      <c r="S48" s="147">
        <v>89.600000000000009</v>
      </c>
      <c r="T48" s="143" t="s">
        <v>346</v>
      </c>
      <c r="U48" s="145">
        <v>300</v>
      </c>
      <c r="V48" s="145">
        <v>6000</v>
      </c>
      <c r="W48" s="139" t="s">
        <v>327</v>
      </c>
      <c r="X48" s="145">
        <v>17789.599999999999</v>
      </c>
    </row>
    <row r="49" spans="1:24" ht="49" x14ac:dyDescent="0.2">
      <c r="A49" s="40" t="s">
        <v>329</v>
      </c>
      <c r="B49" s="40"/>
      <c r="C49" s="49" t="s">
        <v>330</v>
      </c>
      <c r="D49" s="135" t="s">
        <v>38</v>
      </c>
      <c r="E49" s="135" t="s">
        <v>54</v>
      </c>
      <c r="F49" s="143" t="s">
        <v>231</v>
      </c>
      <c r="G49" s="143" t="s">
        <v>324</v>
      </c>
      <c r="H49" s="143" t="s">
        <v>205</v>
      </c>
      <c r="I49" s="136">
        <v>45</v>
      </c>
      <c r="J49" s="40" t="s">
        <v>58</v>
      </c>
      <c r="K49" s="41">
        <v>585</v>
      </c>
      <c r="L49" s="144">
        <v>0</v>
      </c>
      <c r="M49" s="144">
        <v>19</v>
      </c>
      <c r="N49" s="144">
        <v>19</v>
      </c>
      <c r="O49" s="145">
        <v>11115</v>
      </c>
      <c r="P49" s="146">
        <v>28</v>
      </c>
      <c r="Q49" s="146">
        <v>14</v>
      </c>
      <c r="R49" s="148">
        <v>0.4</v>
      </c>
      <c r="S49" s="148">
        <v>156.80000000000001</v>
      </c>
      <c r="T49" s="155" t="s">
        <v>348</v>
      </c>
      <c r="U49" s="146">
        <v>300</v>
      </c>
      <c r="V49" s="145">
        <v>5700</v>
      </c>
      <c r="W49" s="139" t="s">
        <v>327</v>
      </c>
      <c r="X49" s="145">
        <v>16971.8</v>
      </c>
    </row>
    <row r="50" spans="1:24" ht="49" x14ac:dyDescent="0.2">
      <c r="A50" s="40" t="s">
        <v>329</v>
      </c>
      <c r="B50" s="40"/>
      <c r="C50" s="49" t="s">
        <v>330</v>
      </c>
      <c r="D50" s="135" t="s">
        <v>38</v>
      </c>
      <c r="E50" s="135" t="s">
        <v>63</v>
      </c>
      <c r="F50" s="143" t="s">
        <v>245</v>
      </c>
      <c r="G50" s="143" t="s">
        <v>338</v>
      </c>
      <c r="H50" s="143" t="s">
        <v>205</v>
      </c>
      <c r="I50" s="136">
        <v>45</v>
      </c>
      <c r="J50" s="40" t="s">
        <v>350</v>
      </c>
      <c r="K50" s="41">
        <v>765</v>
      </c>
      <c r="L50" s="144">
        <v>0</v>
      </c>
      <c r="M50" s="144">
        <v>17</v>
      </c>
      <c r="N50" s="144">
        <v>17</v>
      </c>
      <c r="O50" s="145">
        <v>13005</v>
      </c>
      <c r="P50" s="146">
        <v>14</v>
      </c>
      <c r="Q50" s="146">
        <v>10</v>
      </c>
      <c r="R50" s="148">
        <v>0.4</v>
      </c>
      <c r="S50" s="147">
        <v>56</v>
      </c>
      <c r="T50" s="143" t="s">
        <v>351</v>
      </c>
      <c r="U50" s="145">
        <v>300</v>
      </c>
      <c r="V50" s="145">
        <v>5100</v>
      </c>
      <c r="W50" s="139" t="s">
        <v>327</v>
      </c>
      <c r="X50" s="145">
        <v>18161</v>
      </c>
    </row>
    <row r="51" spans="1:24" ht="25" x14ac:dyDescent="0.2">
      <c r="A51" s="40" t="s">
        <v>329</v>
      </c>
      <c r="B51" s="40"/>
      <c r="C51" s="49" t="s">
        <v>330</v>
      </c>
      <c r="D51" s="135" t="s">
        <v>38</v>
      </c>
      <c r="E51" s="135" t="s">
        <v>39</v>
      </c>
      <c r="F51" s="188" t="s">
        <v>40</v>
      </c>
      <c r="G51" s="143" t="s">
        <v>335</v>
      </c>
      <c r="H51" s="143" t="s">
        <v>336</v>
      </c>
      <c r="I51" s="136">
        <v>45</v>
      </c>
      <c r="J51" s="40" t="s">
        <v>43</v>
      </c>
      <c r="K51" s="41">
        <v>1200</v>
      </c>
      <c r="L51" s="144">
        <v>25</v>
      </c>
      <c r="M51" s="144">
        <v>0</v>
      </c>
      <c r="N51" s="144">
        <v>25</v>
      </c>
      <c r="O51" s="145">
        <v>30000</v>
      </c>
      <c r="P51" s="146">
        <v>0</v>
      </c>
      <c r="Q51" s="146">
        <v>88</v>
      </c>
      <c r="R51" s="148">
        <v>0.4</v>
      </c>
      <c r="S51" s="147">
        <v>0</v>
      </c>
      <c r="T51" s="138"/>
      <c r="U51" s="145">
        <v>0</v>
      </c>
      <c r="V51" s="145">
        <v>0</v>
      </c>
      <c r="W51" s="139" t="s">
        <v>44</v>
      </c>
      <c r="X51" s="145">
        <v>30000</v>
      </c>
    </row>
    <row r="52" spans="1:24" ht="37" x14ac:dyDescent="0.2">
      <c r="A52" s="40" t="s">
        <v>329</v>
      </c>
      <c r="B52" s="40"/>
      <c r="C52" s="49" t="s">
        <v>330</v>
      </c>
      <c r="D52" s="135" t="s">
        <v>38</v>
      </c>
      <c r="E52" s="135" t="s">
        <v>39</v>
      </c>
      <c r="F52" s="188" t="s">
        <v>40</v>
      </c>
      <c r="G52" s="143" t="s">
        <v>128</v>
      </c>
      <c r="H52" s="143" t="s">
        <v>205</v>
      </c>
      <c r="I52" s="136">
        <v>45</v>
      </c>
      <c r="J52" s="40" t="s">
        <v>43</v>
      </c>
      <c r="K52" s="41">
        <v>1200</v>
      </c>
      <c r="L52" s="144">
        <v>0</v>
      </c>
      <c r="M52" s="144">
        <v>31</v>
      </c>
      <c r="N52" s="144">
        <v>31</v>
      </c>
      <c r="O52" s="145">
        <v>37200</v>
      </c>
      <c r="P52" s="146">
        <v>0</v>
      </c>
      <c r="Q52" s="146">
        <v>88</v>
      </c>
      <c r="R52" s="148">
        <v>0.4</v>
      </c>
      <c r="S52" s="147">
        <v>0</v>
      </c>
      <c r="T52" s="138"/>
      <c r="U52" s="145">
        <v>0</v>
      </c>
      <c r="V52" s="145">
        <v>0</v>
      </c>
      <c r="W52" s="139" t="s">
        <v>44</v>
      </c>
      <c r="X52" s="145">
        <v>37200</v>
      </c>
    </row>
    <row r="53" spans="1:24" ht="25" x14ac:dyDescent="0.2">
      <c r="A53" s="40" t="s">
        <v>329</v>
      </c>
      <c r="B53" s="40"/>
      <c r="C53" s="49" t="s">
        <v>330</v>
      </c>
      <c r="D53" s="135" t="s">
        <v>38</v>
      </c>
      <c r="E53" s="135" t="s">
        <v>39</v>
      </c>
      <c r="F53" s="143" t="s">
        <v>260</v>
      </c>
      <c r="G53" s="143" t="s">
        <v>128</v>
      </c>
      <c r="H53" s="143" t="s">
        <v>325</v>
      </c>
      <c r="I53" s="136">
        <v>45</v>
      </c>
      <c r="J53" s="40" t="s">
        <v>43</v>
      </c>
      <c r="K53" s="41">
        <v>1200</v>
      </c>
      <c r="L53" s="144">
        <v>25</v>
      </c>
      <c r="M53" s="144">
        <v>0</v>
      </c>
      <c r="N53" s="144">
        <v>25</v>
      </c>
      <c r="O53" s="145">
        <v>30000</v>
      </c>
      <c r="P53" s="146">
        <v>0</v>
      </c>
      <c r="Q53" s="146">
        <v>256</v>
      </c>
      <c r="R53" s="148">
        <v>0.4</v>
      </c>
      <c r="S53" s="147">
        <v>0</v>
      </c>
      <c r="T53" s="138"/>
      <c r="U53" s="145">
        <v>0</v>
      </c>
      <c r="V53" s="145">
        <v>0</v>
      </c>
      <c r="W53" s="139" t="s">
        <v>44</v>
      </c>
      <c r="X53" s="145">
        <v>30000</v>
      </c>
    </row>
    <row r="54" spans="1:24" ht="49" x14ac:dyDescent="0.2">
      <c r="A54" s="44" t="s">
        <v>356</v>
      </c>
      <c r="B54" s="44"/>
      <c r="C54" s="45" t="s">
        <v>357</v>
      </c>
      <c r="D54" s="161" t="s">
        <v>38</v>
      </c>
      <c r="E54" s="161" t="s">
        <v>158</v>
      </c>
      <c r="F54" s="163" t="s">
        <v>358</v>
      </c>
      <c r="G54" s="163" t="s">
        <v>304</v>
      </c>
      <c r="H54" s="163" t="s">
        <v>359</v>
      </c>
      <c r="I54" s="164">
        <v>60</v>
      </c>
      <c r="J54" s="44" t="s">
        <v>58</v>
      </c>
      <c r="K54" s="70">
        <v>585</v>
      </c>
      <c r="L54" s="165">
        <v>0</v>
      </c>
      <c r="M54" s="165">
        <v>0</v>
      </c>
      <c r="N54" s="165">
        <v>0</v>
      </c>
      <c r="O54" s="170">
        <v>0</v>
      </c>
      <c r="P54" s="167">
        <v>0</v>
      </c>
      <c r="Q54" s="167">
        <v>136</v>
      </c>
      <c r="R54" s="168">
        <v>0.4</v>
      </c>
      <c r="S54" s="193">
        <v>0</v>
      </c>
      <c r="T54" s="163" t="s">
        <v>360</v>
      </c>
      <c r="U54" s="167">
        <v>0</v>
      </c>
      <c r="V54" s="170">
        <v>0</v>
      </c>
      <c r="W54" s="171" t="s">
        <v>361</v>
      </c>
      <c r="X54" s="170">
        <v>0</v>
      </c>
    </row>
    <row r="55" spans="1:24" ht="37" x14ac:dyDescent="0.2">
      <c r="A55" s="44" t="s">
        <v>356</v>
      </c>
      <c r="B55" s="44"/>
      <c r="C55" s="45" t="s">
        <v>357</v>
      </c>
      <c r="D55" s="161" t="s">
        <v>38</v>
      </c>
      <c r="E55" s="161" t="s">
        <v>158</v>
      </c>
      <c r="F55" s="163" t="s">
        <v>311</v>
      </c>
      <c r="G55" s="163" t="s">
        <v>363</v>
      </c>
      <c r="H55" s="163" t="s">
        <v>359</v>
      </c>
      <c r="I55" s="164">
        <v>60</v>
      </c>
      <c r="J55" s="44" t="s">
        <v>58</v>
      </c>
      <c r="K55" s="70">
        <v>585</v>
      </c>
      <c r="L55" s="165">
        <v>0</v>
      </c>
      <c r="M55" s="165">
        <v>0</v>
      </c>
      <c r="N55" s="165">
        <v>0</v>
      </c>
      <c r="O55" s="170">
        <v>0</v>
      </c>
      <c r="P55" s="167">
        <v>0</v>
      </c>
      <c r="Q55" s="167">
        <v>181</v>
      </c>
      <c r="R55" s="168">
        <v>0.4</v>
      </c>
      <c r="S55" s="193">
        <v>0</v>
      </c>
      <c r="T55" s="163" t="s">
        <v>364</v>
      </c>
      <c r="U55" s="167">
        <v>0</v>
      </c>
      <c r="V55" s="170">
        <v>0</v>
      </c>
      <c r="W55" s="171" t="s">
        <v>361</v>
      </c>
      <c r="X55" s="170">
        <v>0</v>
      </c>
    </row>
    <row r="56" spans="1:24" ht="49" x14ac:dyDescent="0.2">
      <c r="A56" s="40" t="s">
        <v>356</v>
      </c>
      <c r="B56" s="40"/>
      <c r="C56" s="49" t="s">
        <v>357</v>
      </c>
      <c r="D56" s="135" t="s">
        <v>38</v>
      </c>
      <c r="E56" s="135" t="s">
        <v>54</v>
      </c>
      <c r="F56" s="143" t="s">
        <v>367</v>
      </c>
      <c r="G56" s="143" t="s">
        <v>296</v>
      </c>
      <c r="H56" s="143" t="s">
        <v>359</v>
      </c>
      <c r="I56" s="136">
        <v>60</v>
      </c>
      <c r="J56" s="40" t="s">
        <v>58</v>
      </c>
      <c r="K56" s="41">
        <v>585</v>
      </c>
      <c r="L56" s="144">
        <v>22</v>
      </c>
      <c r="M56" s="144">
        <v>0</v>
      </c>
      <c r="N56" s="144">
        <v>22</v>
      </c>
      <c r="O56" s="145">
        <v>12870</v>
      </c>
      <c r="P56" s="146">
        <v>36</v>
      </c>
      <c r="Q56" s="146">
        <v>22</v>
      </c>
      <c r="R56" s="148">
        <v>0.4</v>
      </c>
      <c r="S56" s="147">
        <v>316.8</v>
      </c>
      <c r="T56" s="143" t="s">
        <v>368</v>
      </c>
      <c r="U56" s="145">
        <v>0</v>
      </c>
      <c r="V56" s="145">
        <v>0</v>
      </c>
      <c r="W56" s="139" t="s">
        <v>369</v>
      </c>
      <c r="X56" s="145">
        <v>13186.8</v>
      </c>
    </row>
    <row r="57" spans="1:24" ht="49" x14ac:dyDescent="0.2">
      <c r="A57" s="44" t="s">
        <v>356</v>
      </c>
      <c r="B57" s="44"/>
      <c r="C57" s="45" t="s">
        <v>357</v>
      </c>
      <c r="D57" s="161" t="s">
        <v>38</v>
      </c>
      <c r="E57" s="161" t="s">
        <v>54</v>
      </c>
      <c r="F57" s="163" t="s">
        <v>240</v>
      </c>
      <c r="G57" s="163" t="s">
        <v>296</v>
      </c>
      <c r="H57" s="163" t="s">
        <v>359</v>
      </c>
      <c r="I57" s="164">
        <v>60</v>
      </c>
      <c r="J57" s="44" t="s">
        <v>58</v>
      </c>
      <c r="K57" s="70">
        <v>585</v>
      </c>
      <c r="L57" s="165">
        <v>0</v>
      </c>
      <c r="M57" s="165">
        <v>0</v>
      </c>
      <c r="N57" s="165">
        <v>0</v>
      </c>
      <c r="O57" s="170">
        <v>0</v>
      </c>
      <c r="P57" s="167">
        <v>0</v>
      </c>
      <c r="Q57" s="167">
        <v>8</v>
      </c>
      <c r="R57" s="168">
        <v>0.4</v>
      </c>
      <c r="S57" s="193">
        <v>0</v>
      </c>
      <c r="T57" s="163" t="s">
        <v>371</v>
      </c>
      <c r="U57" s="170">
        <v>0</v>
      </c>
      <c r="V57" s="170">
        <v>0</v>
      </c>
      <c r="W57" s="171" t="s">
        <v>369</v>
      </c>
      <c r="X57" s="170">
        <v>0</v>
      </c>
    </row>
    <row r="58" spans="1:24" ht="37" x14ac:dyDescent="0.2">
      <c r="A58" s="40" t="s">
        <v>356</v>
      </c>
      <c r="B58" s="40"/>
      <c r="C58" s="49" t="s">
        <v>357</v>
      </c>
      <c r="D58" s="135" t="s">
        <v>38</v>
      </c>
      <c r="E58" s="135" t="s">
        <v>54</v>
      </c>
      <c r="F58" s="143" t="s">
        <v>374</v>
      </c>
      <c r="G58" s="143" t="s">
        <v>296</v>
      </c>
      <c r="H58" s="143" t="s">
        <v>359</v>
      </c>
      <c r="I58" s="136">
        <v>60</v>
      </c>
      <c r="J58" s="40" t="s">
        <v>58</v>
      </c>
      <c r="K58" s="41">
        <v>585</v>
      </c>
      <c r="L58" s="144">
        <v>0</v>
      </c>
      <c r="M58" s="144">
        <v>20</v>
      </c>
      <c r="N58" s="144">
        <v>20</v>
      </c>
      <c r="O58" s="145">
        <v>11700</v>
      </c>
      <c r="P58" s="146">
        <v>36</v>
      </c>
      <c r="Q58" s="146">
        <v>110</v>
      </c>
      <c r="R58" s="148">
        <v>0.4</v>
      </c>
      <c r="S58" s="147">
        <v>1584</v>
      </c>
      <c r="T58" s="143" t="s">
        <v>375</v>
      </c>
      <c r="U58" s="145">
        <v>0</v>
      </c>
      <c r="V58" s="145">
        <v>0</v>
      </c>
      <c r="W58" s="139" t="s">
        <v>44</v>
      </c>
      <c r="X58" s="145">
        <v>13284</v>
      </c>
    </row>
    <row r="59" spans="1:24" ht="37" x14ac:dyDescent="0.2">
      <c r="A59" s="40" t="s">
        <v>356</v>
      </c>
      <c r="B59" s="40"/>
      <c r="C59" s="49" t="s">
        <v>357</v>
      </c>
      <c r="D59" s="135" t="s">
        <v>38</v>
      </c>
      <c r="E59" s="135" t="s">
        <v>54</v>
      </c>
      <c r="F59" s="143" t="s">
        <v>97</v>
      </c>
      <c r="G59" s="143" t="s">
        <v>312</v>
      </c>
      <c r="H59" s="143" t="s">
        <v>359</v>
      </c>
      <c r="I59" s="136">
        <v>60</v>
      </c>
      <c r="J59" s="40" t="s">
        <v>58</v>
      </c>
      <c r="K59" s="41">
        <v>585</v>
      </c>
      <c r="L59" s="144">
        <v>0</v>
      </c>
      <c r="M59" s="144">
        <v>25</v>
      </c>
      <c r="N59" s="144">
        <v>25</v>
      </c>
      <c r="O59" s="145">
        <v>14625</v>
      </c>
      <c r="P59" s="146">
        <v>36</v>
      </c>
      <c r="Q59" s="146">
        <v>72</v>
      </c>
      <c r="R59" s="148">
        <v>0.4</v>
      </c>
      <c r="S59" s="147">
        <v>1036.8</v>
      </c>
      <c r="T59" s="143" t="s">
        <v>375</v>
      </c>
      <c r="U59" s="145">
        <v>0</v>
      </c>
      <c r="V59" s="145">
        <v>0</v>
      </c>
      <c r="W59" s="139" t="s">
        <v>44</v>
      </c>
      <c r="X59" s="145">
        <v>15661.8</v>
      </c>
    </row>
    <row r="60" spans="1:24" ht="37" x14ac:dyDescent="0.2">
      <c r="A60" s="40" t="s">
        <v>356</v>
      </c>
      <c r="B60" s="40"/>
      <c r="C60" s="49" t="s">
        <v>357</v>
      </c>
      <c r="D60" s="135" t="s">
        <v>38</v>
      </c>
      <c r="E60" s="135" t="s">
        <v>54</v>
      </c>
      <c r="F60" s="143" t="s">
        <v>236</v>
      </c>
      <c r="G60" s="143" t="s">
        <v>296</v>
      </c>
      <c r="H60" s="143" t="s">
        <v>377</v>
      </c>
      <c r="I60" s="136">
        <v>45</v>
      </c>
      <c r="J60" s="40" t="s">
        <v>58</v>
      </c>
      <c r="K60" s="41">
        <v>585</v>
      </c>
      <c r="L60" s="144">
        <v>0</v>
      </c>
      <c r="M60" s="144">
        <v>13</v>
      </c>
      <c r="N60" s="144">
        <v>13</v>
      </c>
      <c r="O60" s="145">
        <v>7605</v>
      </c>
      <c r="P60" s="146">
        <v>28</v>
      </c>
      <c r="Q60" s="146">
        <v>31</v>
      </c>
      <c r="R60" s="148">
        <v>0.4</v>
      </c>
      <c r="S60" s="147">
        <v>347.2</v>
      </c>
      <c r="T60" s="143" t="s">
        <v>378</v>
      </c>
      <c r="U60" s="145">
        <v>0</v>
      </c>
      <c r="V60" s="145">
        <v>0</v>
      </c>
      <c r="W60" s="139" t="s">
        <v>44</v>
      </c>
      <c r="X60" s="145">
        <v>7952.2</v>
      </c>
    </row>
    <row r="61" spans="1:24" ht="49" x14ac:dyDescent="0.2">
      <c r="A61" s="40" t="s">
        <v>356</v>
      </c>
      <c r="B61" s="40"/>
      <c r="C61" s="49" t="s">
        <v>357</v>
      </c>
      <c r="D61" s="135" t="s">
        <v>38</v>
      </c>
      <c r="E61" s="135" t="s">
        <v>39</v>
      </c>
      <c r="F61" s="143" t="s">
        <v>380</v>
      </c>
      <c r="G61" s="143" t="s">
        <v>296</v>
      </c>
      <c r="H61" s="143" t="s">
        <v>377</v>
      </c>
      <c r="I61" s="136">
        <v>45</v>
      </c>
      <c r="J61" s="40" t="s">
        <v>58</v>
      </c>
      <c r="K61" s="41">
        <v>585</v>
      </c>
      <c r="L61" s="144">
        <v>0</v>
      </c>
      <c r="M61" s="144">
        <v>25</v>
      </c>
      <c r="N61" s="144">
        <v>25</v>
      </c>
      <c r="O61" s="145">
        <v>14625</v>
      </c>
      <c r="P61" s="146">
        <v>28</v>
      </c>
      <c r="Q61" s="146">
        <v>88</v>
      </c>
      <c r="R61" s="148">
        <v>0.4</v>
      </c>
      <c r="S61" s="147">
        <v>985.60000000000014</v>
      </c>
      <c r="T61" s="143" t="s">
        <v>381</v>
      </c>
      <c r="U61" s="145">
        <v>0</v>
      </c>
      <c r="V61" s="145">
        <v>0</v>
      </c>
      <c r="W61" s="139" t="s">
        <v>44</v>
      </c>
      <c r="X61" s="145">
        <v>15610.6</v>
      </c>
    </row>
    <row r="62" spans="1:24" ht="25" x14ac:dyDescent="0.2">
      <c r="A62" s="40" t="s">
        <v>383</v>
      </c>
      <c r="B62" s="40"/>
      <c r="C62" s="49" t="s">
        <v>384</v>
      </c>
      <c r="D62" s="135" t="s">
        <v>38</v>
      </c>
      <c r="E62" s="135" t="s">
        <v>54</v>
      </c>
      <c r="F62" s="143" t="s">
        <v>367</v>
      </c>
      <c r="G62" s="143" t="s">
        <v>56</v>
      </c>
      <c r="H62" s="143" t="s">
        <v>385</v>
      </c>
      <c r="I62" s="136">
        <v>45</v>
      </c>
      <c r="J62" s="40" t="s">
        <v>58</v>
      </c>
      <c r="K62" s="41">
        <v>585</v>
      </c>
      <c r="L62" s="144">
        <v>19</v>
      </c>
      <c r="M62" s="144">
        <v>0</v>
      </c>
      <c r="N62" s="144">
        <v>19</v>
      </c>
      <c r="O62" s="145">
        <v>11115</v>
      </c>
      <c r="P62" s="146">
        <v>28</v>
      </c>
      <c r="Q62" s="146">
        <v>22</v>
      </c>
      <c r="R62" s="148">
        <v>0.4</v>
      </c>
      <c r="S62" s="148">
        <v>246.40000000000003</v>
      </c>
      <c r="T62" s="149" t="s">
        <v>386</v>
      </c>
      <c r="U62" s="146">
        <v>385</v>
      </c>
      <c r="V62" s="145">
        <v>7315</v>
      </c>
      <c r="W62" s="139" t="s">
        <v>387</v>
      </c>
      <c r="X62" s="145">
        <v>18676.400000000001</v>
      </c>
    </row>
    <row r="63" spans="1:24" ht="25" x14ac:dyDescent="0.2">
      <c r="A63" s="40" t="s">
        <v>383</v>
      </c>
      <c r="B63" s="40"/>
      <c r="C63" s="49" t="s">
        <v>384</v>
      </c>
      <c r="D63" s="135" t="s">
        <v>38</v>
      </c>
      <c r="E63" s="135" t="s">
        <v>54</v>
      </c>
      <c r="F63" s="143" t="s">
        <v>340</v>
      </c>
      <c r="G63" s="143" t="s">
        <v>389</v>
      </c>
      <c r="H63" s="143" t="s">
        <v>390</v>
      </c>
      <c r="I63" s="136">
        <v>45</v>
      </c>
      <c r="J63" s="40" t="s">
        <v>43</v>
      </c>
      <c r="K63" s="41">
        <v>1200</v>
      </c>
      <c r="L63" s="144">
        <v>17</v>
      </c>
      <c r="M63" s="144">
        <v>0</v>
      </c>
      <c r="N63" s="144">
        <v>17</v>
      </c>
      <c r="O63" s="145">
        <v>20400</v>
      </c>
      <c r="P63" s="146">
        <v>0</v>
      </c>
      <c r="Q63" s="146">
        <v>0</v>
      </c>
      <c r="R63" s="148">
        <v>0.4</v>
      </c>
      <c r="S63" s="148">
        <v>0</v>
      </c>
      <c r="T63" s="149"/>
      <c r="U63" s="146">
        <v>0</v>
      </c>
      <c r="V63" s="145">
        <v>0</v>
      </c>
      <c r="W63" s="139"/>
      <c r="X63" s="145">
        <v>20400</v>
      </c>
    </row>
    <row r="64" spans="1:24" ht="25" x14ac:dyDescent="0.2">
      <c r="A64" s="40" t="s">
        <v>383</v>
      </c>
      <c r="B64" s="40"/>
      <c r="C64" s="49" t="s">
        <v>384</v>
      </c>
      <c r="D64" s="135" t="s">
        <v>38</v>
      </c>
      <c r="E64" s="135" t="s">
        <v>54</v>
      </c>
      <c r="F64" s="143" t="s">
        <v>224</v>
      </c>
      <c r="G64" s="143" t="s">
        <v>152</v>
      </c>
      <c r="H64" s="143" t="s">
        <v>385</v>
      </c>
      <c r="I64" s="136">
        <v>45</v>
      </c>
      <c r="J64" s="40" t="s">
        <v>43</v>
      </c>
      <c r="K64" s="41">
        <v>1200</v>
      </c>
      <c r="L64" s="144">
        <v>0</v>
      </c>
      <c r="M64" s="144">
        <v>17</v>
      </c>
      <c r="N64" s="144">
        <v>17</v>
      </c>
      <c r="O64" s="145">
        <v>20400</v>
      </c>
      <c r="P64" s="146">
        <v>0</v>
      </c>
      <c r="Q64" s="146">
        <v>0</v>
      </c>
      <c r="R64" s="148">
        <v>0.4</v>
      </c>
      <c r="S64" s="148">
        <v>0</v>
      </c>
      <c r="T64" s="149"/>
      <c r="U64" s="146">
        <v>0</v>
      </c>
      <c r="V64" s="145">
        <v>0</v>
      </c>
      <c r="W64" s="139"/>
      <c r="X64" s="145">
        <v>20400</v>
      </c>
    </row>
    <row r="65" spans="1:24" ht="25" x14ac:dyDescent="0.2">
      <c r="A65" s="40" t="s">
        <v>383</v>
      </c>
      <c r="B65" s="40"/>
      <c r="C65" s="49" t="s">
        <v>384</v>
      </c>
      <c r="D65" s="135" t="s">
        <v>38</v>
      </c>
      <c r="E65" s="135" t="s">
        <v>54</v>
      </c>
      <c r="F65" s="143" t="s">
        <v>392</v>
      </c>
      <c r="G65" s="143" t="s">
        <v>152</v>
      </c>
      <c r="H65" s="143" t="s">
        <v>385</v>
      </c>
      <c r="I65" s="136">
        <v>45</v>
      </c>
      <c r="J65" s="40" t="s">
        <v>262</v>
      </c>
      <c r="K65" s="41">
        <v>585</v>
      </c>
      <c r="L65" s="144">
        <v>0</v>
      </c>
      <c r="M65" s="144">
        <v>21</v>
      </c>
      <c r="N65" s="144">
        <v>21</v>
      </c>
      <c r="O65" s="145">
        <v>12285</v>
      </c>
      <c r="P65" s="146">
        <v>14</v>
      </c>
      <c r="Q65" s="146">
        <v>121</v>
      </c>
      <c r="R65" s="148">
        <v>0.4</v>
      </c>
      <c r="S65" s="148">
        <v>677.60000000000014</v>
      </c>
      <c r="T65" s="149"/>
      <c r="U65" s="146">
        <v>385</v>
      </c>
      <c r="V65" s="145">
        <v>8085</v>
      </c>
      <c r="W65" s="139"/>
      <c r="X65" s="145">
        <v>21047.599999999999</v>
      </c>
    </row>
    <row r="66" spans="1:24" ht="37" x14ac:dyDescent="0.2">
      <c r="A66" s="40" t="s">
        <v>383</v>
      </c>
      <c r="B66" s="40"/>
      <c r="C66" s="49" t="s">
        <v>384</v>
      </c>
      <c r="D66" s="135" t="s">
        <v>38</v>
      </c>
      <c r="E66" s="135" t="s">
        <v>54</v>
      </c>
      <c r="F66" s="143" t="s">
        <v>224</v>
      </c>
      <c r="G66" s="143" t="s">
        <v>207</v>
      </c>
      <c r="H66" s="143" t="s">
        <v>208</v>
      </c>
      <c r="I66" s="136">
        <v>45</v>
      </c>
      <c r="J66" s="40" t="s">
        <v>43</v>
      </c>
      <c r="K66" s="41">
        <v>1200</v>
      </c>
      <c r="L66" s="144">
        <v>0</v>
      </c>
      <c r="M66" s="144">
        <v>10</v>
      </c>
      <c r="N66" s="144">
        <v>10</v>
      </c>
      <c r="O66" s="145">
        <v>12000</v>
      </c>
      <c r="P66" s="146">
        <v>0</v>
      </c>
      <c r="Q66" s="146">
        <v>0</v>
      </c>
      <c r="R66" s="148">
        <v>0</v>
      </c>
      <c r="S66" s="147">
        <v>0</v>
      </c>
      <c r="T66" s="149" t="s">
        <v>44</v>
      </c>
      <c r="U66" s="145">
        <v>0</v>
      </c>
      <c r="V66" s="145">
        <v>0</v>
      </c>
      <c r="W66" s="139" t="s">
        <v>44</v>
      </c>
      <c r="X66" s="145">
        <v>12000</v>
      </c>
    </row>
    <row r="67" spans="1:24" ht="37" x14ac:dyDescent="0.2">
      <c r="A67" s="40" t="s">
        <v>383</v>
      </c>
      <c r="B67" s="40"/>
      <c r="C67" s="49" t="s">
        <v>384</v>
      </c>
      <c r="D67" s="135" t="s">
        <v>38</v>
      </c>
      <c r="E67" s="135" t="s">
        <v>54</v>
      </c>
      <c r="F67" s="143" t="s">
        <v>224</v>
      </c>
      <c r="G67" s="143" t="s">
        <v>395</v>
      </c>
      <c r="H67" s="143" t="s">
        <v>396</v>
      </c>
      <c r="I67" s="136">
        <v>45</v>
      </c>
      <c r="J67" s="40" t="s">
        <v>43</v>
      </c>
      <c r="K67" s="41">
        <v>1200</v>
      </c>
      <c r="L67" s="144">
        <v>14</v>
      </c>
      <c r="M67" s="144">
        <v>0</v>
      </c>
      <c r="N67" s="144">
        <v>14</v>
      </c>
      <c r="O67" s="145">
        <v>16800</v>
      </c>
      <c r="P67" s="146">
        <v>0</v>
      </c>
      <c r="Q67" s="146">
        <v>0</v>
      </c>
      <c r="R67" s="148">
        <v>0.4</v>
      </c>
      <c r="S67" s="148">
        <v>0</v>
      </c>
      <c r="T67" s="149"/>
      <c r="U67" s="146">
        <v>0</v>
      </c>
      <c r="V67" s="145">
        <v>0</v>
      </c>
      <c r="W67" s="139"/>
      <c r="X67" s="145">
        <v>16800</v>
      </c>
    </row>
    <row r="68" spans="1:24" ht="49" x14ac:dyDescent="0.2">
      <c r="A68" s="40" t="s">
        <v>383</v>
      </c>
      <c r="B68" s="40"/>
      <c r="C68" s="49" t="s">
        <v>384</v>
      </c>
      <c r="D68" s="135" t="s">
        <v>38</v>
      </c>
      <c r="E68" s="135" t="s">
        <v>54</v>
      </c>
      <c r="F68" s="143" t="s">
        <v>224</v>
      </c>
      <c r="G68" s="143" t="s">
        <v>219</v>
      </c>
      <c r="H68" s="143" t="s">
        <v>220</v>
      </c>
      <c r="I68" s="136">
        <v>45</v>
      </c>
      <c r="J68" s="40" t="s">
        <v>43</v>
      </c>
      <c r="K68" s="41">
        <v>1200</v>
      </c>
      <c r="L68" s="144">
        <v>0</v>
      </c>
      <c r="M68" s="144">
        <v>17</v>
      </c>
      <c r="N68" s="144">
        <v>17</v>
      </c>
      <c r="O68" s="145">
        <v>20400</v>
      </c>
      <c r="P68" s="146">
        <v>0</v>
      </c>
      <c r="Q68" s="146">
        <v>0</v>
      </c>
      <c r="R68" s="148">
        <v>0.4</v>
      </c>
      <c r="S68" s="148">
        <v>0</v>
      </c>
      <c r="T68" s="149"/>
      <c r="U68" s="146">
        <v>0</v>
      </c>
      <c r="V68" s="145">
        <v>0</v>
      </c>
      <c r="W68" s="139"/>
      <c r="X68" s="145">
        <v>20400</v>
      </c>
    </row>
    <row r="69" spans="1:24" ht="37" x14ac:dyDescent="0.2">
      <c r="A69" s="40" t="s">
        <v>383</v>
      </c>
      <c r="B69" s="40"/>
      <c r="C69" s="49" t="s">
        <v>384</v>
      </c>
      <c r="D69" s="135" t="s">
        <v>38</v>
      </c>
      <c r="E69" s="135" t="s">
        <v>54</v>
      </c>
      <c r="F69" s="143" t="s">
        <v>224</v>
      </c>
      <c r="G69" s="143" t="s">
        <v>399</v>
      </c>
      <c r="H69" s="143" t="s">
        <v>400</v>
      </c>
      <c r="I69" s="136">
        <v>45</v>
      </c>
      <c r="J69" s="40" t="s">
        <v>43</v>
      </c>
      <c r="K69" s="41">
        <v>1200</v>
      </c>
      <c r="L69" s="144">
        <v>0</v>
      </c>
      <c r="M69" s="144">
        <v>21</v>
      </c>
      <c r="N69" s="144">
        <v>21</v>
      </c>
      <c r="O69" s="145">
        <v>25200</v>
      </c>
      <c r="P69" s="146">
        <v>0</v>
      </c>
      <c r="Q69" s="146">
        <v>0</v>
      </c>
      <c r="R69" s="148">
        <v>0.4</v>
      </c>
      <c r="S69" s="148">
        <v>0</v>
      </c>
      <c r="T69" s="149"/>
      <c r="U69" s="146">
        <v>0</v>
      </c>
      <c r="V69" s="145">
        <v>0</v>
      </c>
      <c r="W69" s="139"/>
      <c r="X69" s="145">
        <v>25200</v>
      </c>
    </row>
    <row r="70" spans="1:24" ht="25" x14ac:dyDescent="0.2">
      <c r="A70" s="40" t="s">
        <v>402</v>
      </c>
      <c r="B70" s="40"/>
      <c r="C70" s="49" t="s">
        <v>403</v>
      </c>
      <c r="D70" s="135" t="s">
        <v>38</v>
      </c>
      <c r="E70" s="135" t="s">
        <v>54</v>
      </c>
      <c r="F70" s="143" t="s">
        <v>224</v>
      </c>
      <c r="G70" s="143" t="s">
        <v>181</v>
      </c>
      <c r="H70" s="143" t="s">
        <v>182</v>
      </c>
      <c r="I70" s="136">
        <v>45</v>
      </c>
      <c r="J70" s="40" t="s">
        <v>43</v>
      </c>
      <c r="K70" s="41">
        <v>1200</v>
      </c>
      <c r="L70" s="144">
        <v>0</v>
      </c>
      <c r="M70" s="144">
        <v>7</v>
      </c>
      <c r="N70" s="144">
        <v>7</v>
      </c>
      <c r="O70" s="145">
        <v>8400</v>
      </c>
      <c r="P70" s="146">
        <v>0</v>
      </c>
      <c r="Q70" s="146">
        <v>0</v>
      </c>
      <c r="R70" s="148">
        <v>0.4</v>
      </c>
      <c r="S70" s="148">
        <v>0</v>
      </c>
      <c r="T70" s="220" t="s">
        <v>44</v>
      </c>
      <c r="U70" s="146">
        <v>0</v>
      </c>
      <c r="V70" s="145">
        <v>0</v>
      </c>
      <c r="W70" s="198" t="s">
        <v>44</v>
      </c>
      <c r="X70" s="145">
        <v>8400</v>
      </c>
    </row>
    <row r="71" spans="1:24" ht="37" x14ac:dyDescent="0.2">
      <c r="A71" s="40" t="s">
        <v>402</v>
      </c>
      <c r="B71" s="40"/>
      <c r="C71" s="49" t="s">
        <v>403</v>
      </c>
      <c r="D71" s="135" t="s">
        <v>38</v>
      </c>
      <c r="E71" s="135" t="s">
        <v>39</v>
      </c>
      <c r="F71" s="188" t="s">
        <v>40</v>
      </c>
      <c r="G71" s="143" t="s">
        <v>189</v>
      </c>
      <c r="H71" s="143" t="s">
        <v>190</v>
      </c>
      <c r="I71" s="136">
        <v>45</v>
      </c>
      <c r="J71" s="40" t="s">
        <v>43</v>
      </c>
      <c r="K71" s="41">
        <v>1200</v>
      </c>
      <c r="L71" s="144">
        <v>0</v>
      </c>
      <c r="M71" s="144">
        <v>17</v>
      </c>
      <c r="N71" s="144">
        <v>17</v>
      </c>
      <c r="O71" s="145">
        <v>20400</v>
      </c>
      <c r="P71" s="145">
        <v>0</v>
      </c>
      <c r="Q71" s="145">
        <v>0</v>
      </c>
      <c r="R71" s="147">
        <v>0.4</v>
      </c>
      <c r="S71" s="147">
        <v>0</v>
      </c>
      <c r="T71" s="138"/>
      <c r="U71" s="145">
        <v>0</v>
      </c>
      <c r="V71" s="145">
        <v>0</v>
      </c>
      <c r="W71" s="139"/>
      <c r="X71" s="145">
        <v>20400</v>
      </c>
    </row>
    <row r="72" spans="1:24" ht="37" x14ac:dyDescent="0.2">
      <c r="A72" s="40" t="s">
        <v>402</v>
      </c>
      <c r="B72" s="40"/>
      <c r="C72" s="49" t="s">
        <v>403</v>
      </c>
      <c r="D72" s="135" t="s">
        <v>38</v>
      </c>
      <c r="E72" s="135" t="s">
        <v>158</v>
      </c>
      <c r="F72" s="188" t="s">
        <v>188</v>
      </c>
      <c r="G72" s="143" t="s">
        <v>189</v>
      </c>
      <c r="H72" s="143" t="s">
        <v>190</v>
      </c>
      <c r="I72" s="136">
        <v>45</v>
      </c>
      <c r="J72" s="40" t="s">
        <v>43</v>
      </c>
      <c r="K72" s="41">
        <v>1200</v>
      </c>
      <c r="L72" s="144">
        <v>0</v>
      </c>
      <c r="M72" s="144">
        <v>15</v>
      </c>
      <c r="N72" s="144">
        <v>15</v>
      </c>
      <c r="O72" s="145">
        <v>18000</v>
      </c>
      <c r="P72" s="145">
        <v>0</v>
      </c>
      <c r="Q72" s="145">
        <v>0</v>
      </c>
      <c r="R72" s="147">
        <v>0.4</v>
      </c>
      <c r="S72" s="147">
        <v>0</v>
      </c>
      <c r="T72" s="138" t="s">
        <v>406</v>
      </c>
      <c r="U72" s="145">
        <v>0</v>
      </c>
      <c r="V72" s="145">
        <v>0</v>
      </c>
      <c r="W72" s="139"/>
      <c r="X72" s="145">
        <v>18000</v>
      </c>
    </row>
    <row r="73" spans="1:24" ht="25" x14ac:dyDescent="0.2">
      <c r="A73" s="40" t="s">
        <v>402</v>
      </c>
      <c r="B73" s="40"/>
      <c r="C73" s="49" t="s">
        <v>403</v>
      </c>
      <c r="D73" s="135" t="s">
        <v>38</v>
      </c>
      <c r="E73" s="135" t="s">
        <v>158</v>
      </c>
      <c r="F73" s="188" t="s">
        <v>188</v>
      </c>
      <c r="G73" s="143" t="s">
        <v>181</v>
      </c>
      <c r="H73" s="143" t="s">
        <v>182</v>
      </c>
      <c r="I73" s="136">
        <v>45</v>
      </c>
      <c r="J73" s="40" t="s">
        <v>43</v>
      </c>
      <c r="K73" s="41">
        <v>1200</v>
      </c>
      <c r="L73" s="144">
        <v>0</v>
      </c>
      <c r="M73" s="144">
        <v>15</v>
      </c>
      <c r="N73" s="144">
        <v>15</v>
      </c>
      <c r="O73" s="145">
        <v>18000</v>
      </c>
      <c r="P73" s="145">
        <v>0</v>
      </c>
      <c r="Q73" s="145">
        <v>0</v>
      </c>
      <c r="R73" s="147">
        <v>0.4</v>
      </c>
      <c r="S73" s="147">
        <v>0</v>
      </c>
      <c r="T73" s="138" t="s">
        <v>406</v>
      </c>
      <c r="U73" s="145">
        <v>0</v>
      </c>
      <c r="V73" s="145">
        <v>0</v>
      </c>
      <c r="W73" s="139"/>
      <c r="X73" s="145">
        <v>18000</v>
      </c>
    </row>
    <row r="74" spans="1:24" ht="25" x14ac:dyDescent="0.2">
      <c r="A74" s="40" t="s">
        <v>402</v>
      </c>
      <c r="B74" s="40"/>
      <c r="C74" s="49" t="s">
        <v>403</v>
      </c>
      <c r="D74" s="135" t="s">
        <v>38</v>
      </c>
      <c r="E74" s="135" t="s">
        <v>39</v>
      </c>
      <c r="F74" s="188" t="s">
        <v>40</v>
      </c>
      <c r="G74" s="188" t="s">
        <v>181</v>
      </c>
      <c r="H74" s="143" t="s">
        <v>182</v>
      </c>
      <c r="I74" s="136">
        <v>45</v>
      </c>
      <c r="J74" s="64" t="s">
        <v>43</v>
      </c>
      <c r="K74" s="41">
        <v>1200</v>
      </c>
      <c r="L74" s="144">
        <v>18</v>
      </c>
      <c r="M74" s="144">
        <v>0</v>
      </c>
      <c r="N74" s="144">
        <v>18</v>
      </c>
      <c r="O74" s="145">
        <v>21600</v>
      </c>
      <c r="P74" s="145">
        <v>0</v>
      </c>
      <c r="Q74" s="145">
        <v>0</v>
      </c>
      <c r="R74" s="147">
        <v>0.4</v>
      </c>
      <c r="S74" s="147">
        <v>0</v>
      </c>
      <c r="T74" s="138" t="s">
        <v>406</v>
      </c>
      <c r="U74" s="145">
        <v>0</v>
      </c>
      <c r="V74" s="145">
        <v>0</v>
      </c>
      <c r="W74" s="139"/>
      <c r="X74" s="145">
        <v>21600</v>
      </c>
    </row>
    <row r="75" spans="1:24" ht="37" x14ac:dyDescent="0.2">
      <c r="A75" s="40" t="s">
        <v>402</v>
      </c>
      <c r="B75" s="40"/>
      <c r="C75" s="49" t="s">
        <v>403</v>
      </c>
      <c r="D75" s="33" t="s">
        <v>38</v>
      </c>
      <c r="E75" s="135" t="s">
        <v>409</v>
      </c>
      <c r="F75" s="188" t="s">
        <v>410</v>
      </c>
      <c r="G75" s="188" t="s">
        <v>207</v>
      </c>
      <c r="H75" s="143" t="s">
        <v>208</v>
      </c>
      <c r="I75" s="136">
        <v>45</v>
      </c>
      <c r="J75" s="64" t="s">
        <v>43</v>
      </c>
      <c r="K75" s="41">
        <v>1200</v>
      </c>
      <c r="L75" s="144">
        <v>0</v>
      </c>
      <c r="M75" s="144">
        <v>17</v>
      </c>
      <c r="N75" s="144">
        <v>17</v>
      </c>
      <c r="O75" s="145">
        <v>20400</v>
      </c>
      <c r="P75" s="145">
        <v>0</v>
      </c>
      <c r="Q75" s="145">
        <v>0</v>
      </c>
      <c r="R75" s="147">
        <v>0.4</v>
      </c>
      <c r="S75" s="147">
        <v>0</v>
      </c>
      <c r="T75" s="138"/>
      <c r="U75" s="145">
        <v>0</v>
      </c>
      <c r="V75" s="145">
        <v>0</v>
      </c>
      <c r="W75" s="139"/>
      <c r="X75" s="145">
        <v>20400</v>
      </c>
    </row>
    <row r="76" spans="1:24" ht="49" x14ac:dyDescent="0.2">
      <c r="A76" s="40" t="s">
        <v>413</v>
      </c>
      <c r="B76" s="40"/>
      <c r="C76" s="49" t="s">
        <v>414</v>
      </c>
      <c r="D76" s="33" t="s">
        <v>38</v>
      </c>
      <c r="E76" s="33" t="s">
        <v>158</v>
      </c>
      <c r="F76" s="188" t="s">
        <v>415</v>
      </c>
      <c r="G76" s="188" t="s">
        <v>416</v>
      </c>
      <c r="H76" s="188" t="s">
        <v>212</v>
      </c>
      <c r="I76" s="136">
        <v>60</v>
      </c>
      <c r="J76" s="64" t="s">
        <v>58</v>
      </c>
      <c r="K76" s="41">
        <v>585</v>
      </c>
      <c r="L76" s="144">
        <v>34</v>
      </c>
      <c r="M76" s="144">
        <v>0</v>
      </c>
      <c r="N76" s="144">
        <v>34</v>
      </c>
      <c r="O76" s="145">
        <v>19890</v>
      </c>
      <c r="P76" s="145">
        <v>28</v>
      </c>
      <c r="Q76" s="145">
        <v>138</v>
      </c>
      <c r="R76" s="147">
        <v>0.4</v>
      </c>
      <c r="S76" s="147">
        <v>1545.6000000000001</v>
      </c>
      <c r="T76" s="143" t="s">
        <v>417</v>
      </c>
      <c r="U76" s="145">
        <v>300</v>
      </c>
      <c r="V76" s="145">
        <v>10200</v>
      </c>
      <c r="W76" s="139" t="s">
        <v>418</v>
      </c>
      <c r="X76" s="145">
        <v>31635.599999999999</v>
      </c>
    </row>
    <row r="77" spans="1:24" ht="49" x14ac:dyDescent="0.2">
      <c r="A77" s="40" t="s">
        <v>413</v>
      </c>
      <c r="B77" s="40" t="s">
        <v>420</v>
      </c>
      <c r="C77" s="49" t="s">
        <v>414</v>
      </c>
      <c r="D77" s="33" t="s">
        <v>38</v>
      </c>
      <c r="E77" s="33" t="s">
        <v>158</v>
      </c>
      <c r="F77" s="188" t="s">
        <v>415</v>
      </c>
      <c r="G77" s="188" t="s">
        <v>416</v>
      </c>
      <c r="H77" s="188" t="s">
        <v>212</v>
      </c>
      <c r="I77" s="136">
        <v>60</v>
      </c>
      <c r="J77" s="64" t="s">
        <v>58</v>
      </c>
      <c r="K77" s="41">
        <v>585</v>
      </c>
      <c r="L77" s="144">
        <v>0</v>
      </c>
      <c r="M77" s="144">
        <v>17</v>
      </c>
      <c r="N77" s="144">
        <v>17</v>
      </c>
      <c r="O77" s="145">
        <v>9945</v>
      </c>
      <c r="P77" s="145">
        <v>28</v>
      </c>
      <c r="Q77" s="145">
        <v>136</v>
      </c>
      <c r="R77" s="147">
        <v>0.4</v>
      </c>
      <c r="S77" s="147">
        <v>1523.2000000000003</v>
      </c>
      <c r="T77" s="143" t="s">
        <v>417</v>
      </c>
      <c r="U77" s="145">
        <v>300</v>
      </c>
      <c r="V77" s="145">
        <v>5100</v>
      </c>
      <c r="W77" s="139" t="s">
        <v>418</v>
      </c>
      <c r="X77" s="145">
        <v>16568.2</v>
      </c>
    </row>
    <row r="78" spans="1:24" ht="37" x14ac:dyDescent="0.2">
      <c r="A78" s="44" t="s">
        <v>413</v>
      </c>
      <c r="B78" s="44"/>
      <c r="C78" s="45" t="s">
        <v>414</v>
      </c>
      <c r="D78" s="161" t="s">
        <v>38</v>
      </c>
      <c r="E78" s="161" t="s">
        <v>54</v>
      </c>
      <c r="F78" s="163" t="s">
        <v>392</v>
      </c>
      <c r="G78" s="163" t="s">
        <v>422</v>
      </c>
      <c r="H78" s="163" t="s">
        <v>212</v>
      </c>
      <c r="I78" s="164">
        <v>60</v>
      </c>
      <c r="J78" s="44" t="s">
        <v>262</v>
      </c>
      <c r="K78" s="70">
        <v>585</v>
      </c>
      <c r="L78" s="165">
        <v>0</v>
      </c>
      <c r="M78" s="165">
        <v>0</v>
      </c>
      <c r="N78" s="165">
        <v>0</v>
      </c>
      <c r="O78" s="170">
        <v>0</v>
      </c>
      <c r="P78" s="170">
        <v>0</v>
      </c>
      <c r="Q78" s="170">
        <v>121</v>
      </c>
      <c r="R78" s="193">
        <v>0.4</v>
      </c>
      <c r="S78" s="193">
        <v>0</v>
      </c>
      <c r="T78" s="163" t="s">
        <v>423</v>
      </c>
      <c r="U78" s="170">
        <v>300</v>
      </c>
      <c r="V78" s="170">
        <v>0</v>
      </c>
      <c r="W78" s="171" t="s">
        <v>418</v>
      </c>
      <c r="X78" s="170">
        <v>0</v>
      </c>
    </row>
    <row r="79" spans="1:24" ht="37" x14ac:dyDescent="0.2">
      <c r="A79" s="40" t="s">
        <v>413</v>
      </c>
      <c r="B79" s="40"/>
      <c r="C79" s="49" t="s">
        <v>414</v>
      </c>
      <c r="D79" s="33" t="s">
        <v>38</v>
      </c>
      <c r="E79" s="33" t="s">
        <v>63</v>
      </c>
      <c r="F79" s="188" t="s">
        <v>245</v>
      </c>
      <c r="G79" s="188" t="s">
        <v>211</v>
      </c>
      <c r="H79" s="188" t="s">
        <v>212</v>
      </c>
      <c r="I79" s="136">
        <v>60</v>
      </c>
      <c r="J79" s="64" t="s">
        <v>262</v>
      </c>
      <c r="K79" s="41">
        <v>585</v>
      </c>
      <c r="L79" s="144">
        <v>0</v>
      </c>
      <c r="M79" s="144">
        <v>23</v>
      </c>
      <c r="N79" s="144">
        <v>23</v>
      </c>
      <c r="O79" s="145">
        <v>13455</v>
      </c>
      <c r="P79" s="145">
        <v>28</v>
      </c>
      <c r="Q79" s="145">
        <v>14</v>
      </c>
      <c r="R79" s="147">
        <v>0.4</v>
      </c>
      <c r="S79" s="147">
        <v>156.80000000000001</v>
      </c>
      <c r="T79" s="138" t="s">
        <v>426</v>
      </c>
      <c r="U79" s="145">
        <v>300</v>
      </c>
      <c r="V79" s="145">
        <v>6900</v>
      </c>
      <c r="W79" s="139" t="s">
        <v>418</v>
      </c>
      <c r="X79" s="145">
        <v>20511.8</v>
      </c>
    </row>
    <row r="80" spans="1:24" ht="37" x14ac:dyDescent="0.2">
      <c r="A80" s="40" t="s">
        <v>413</v>
      </c>
      <c r="B80" s="40"/>
      <c r="C80" s="49" t="s">
        <v>414</v>
      </c>
      <c r="D80" s="33" t="s">
        <v>38</v>
      </c>
      <c r="E80" s="33" t="s">
        <v>39</v>
      </c>
      <c r="F80" s="188" t="s">
        <v>40</v>
      </c>
      <c r="G80" s="188" t="s">
        <v>211</v>
      </c>
      <c r="H80" s="188" t="s">
        <v>212</v>
      </c>
      <c r="I80" s="136">
        <v>60</v>
      </c>
      <c r="J80" s="64" t="s">
        <v>43</v>
      </c>
      <c r="K80" s="41">
        <v>1200</v>
      </c>
      <c r="L80" s="144">
        <v>10</v>
      </c>
      <c r="M80" s="144">
        <v>0</v>
      </c>
      <c r="N80" s="144">
        <v>10</v>
      </c>
      <c r="O80" s="145">
        <v>12000</v>
      </c>
      <c r="P80" s="145">
        <v>0</v>
      </c>
      <c r="Q80" s="145">
        <v>0</v>
      </c>
      <c r="R80" s="147">
        <v>0.4</v>
      </c>
      <c r="S80" s="147">
        <v>0</v>
      </c>
      <c r="T80" s="138"/>
      <c r="U80" s="145">
        <v>0</v>
      </c>
      <c r="V80" s="145">
        <v>0</v>
      </c>
      <c r="W80" s="139" t="s">
        <v>44</v>
      </c>
      <c r="X80" s="145">
        <v>12000</v>
      </c>
    </row>
    <row r="81" spans="1:24" ht="49" x14ac:dyDescent="0.2">
      <c r="A81" s="63" t="s">
        <v>429</v>
      </c>
      <c r="B81" s="63"/>
      <c r="C81" s="49" t="s">
        <v>430</v>
      </c>
      <c r="D81" s="33" t="s">
        <v>38</v>
      </c>
      <c r="E81" s="33" t="s">
        <v>158</v>
      </c>
      <c r="F81" s="188" t="s">
        <v>431</v>
      </c>
      <c r="G81" s="188" t="s">
        <v>432</v>
      </c>
      <c r="H81" s="188" t="s">
        <v>212</v>
      </c>
      <c r="I81" s="136">
        <v>60</v>
      </c>
      <c r="J81" s="64" t="s">
        <v>262</v>
      </c>
      <c r="K81" s="41">
        <v>585</v>
      </c>
      <c r="L81" s="144">
        <v>0</v>
      </c>
      <c r="M81" s="144">
        <v>24</v>
      </c>
      <c r="N81" s="144">
        <v>24</v>
      </c>
      <c r="O81" s="145">
        <v>14040</v>
      </c>
      <c r="P81" s="145">
        <v>29</v>
      </c>
      <c r="Q81" s="145">
        <v>154</v>
      </c>
      <c r="R81" s="147">
        <v>0.4</v>
      </c>
      <c r="S81" s="147">
        <v>1786.4</v>
      </c>
      <c r="T81" s="138" t="s">
        <v>433</v>
      </c>
      <c r="U81" s="145">
        <v>300</v>
      </c>
      <c r="V81" s="145">
        <v>7200</v>
      </c>
      <c r="W81" s="139" t="s">
        <v>418</v>
      </c>
      <c r="X81" s="145">
        <v>23026.400000000001</v>
      </c>
    </row>
    <row r="82" spans="1:24" ht="49" x14ac:dyDescent="0.2">
      <c r="A82" s="40" t="s">
        <v>429</v>
      </c>
      <c r="B82" s="40"/>
      <c r="C82" s="49" t="s">
        <v>430</v>
      </c>
      <c r="D82" s="135" t="s">
        <v>38</v>
      </c>
      <c r="E82" s="135" t="s">
        <v>39</v>
      </c>
      <c r="F82" s="143" t="s">
        <v>260</v>
      </c>
      <c r="G82" s="143" t="s">
        <v>211</v>
      </c>
      <c r="H82" s="188" t="s">
        <v>212</v>
      </c>
      <c r="I82" s="136">
        <v>60</v>
      </c>
      <c r="J82" s="40" t="s">
        <v>262</v>
      </c>
      <c r="K82" s="41">
        <v>585</v>
      </c>
      <c r="L82" s="144">
        <v>0</v>
      </c>
      <c r="M82" s="144">
        <v>17</v>
      </c>
      <c r="N82" s="144">
        <v>17</v>
      </c>
      <c r="O82" s="145">
        <v>9945</v>
      </c>
      <c r="P82" s="145">
        <v>12</v>
      </c>
      <c r="Q82" s="145">
        <v>236</v>
      </c>
      <c r="R82" s="147">
        <v>0.4</v>
      </c>
      <c r="S82" s="147">
        <v>1132.8000000000002</v>
      </c>
      <c r="T82" s="138" t="s">
        <v>435</v>
      </c>
      <c r="U82" s="145">
        <v>300</v>
      </c>
      <c r="V82" s="145">
        <v>5100</v>
      </c>
      <c r="W82" s="139" t="s">
        <v>418</v>
      </c>
      <c r="X82" s="145">
        <v>16177.8</v>
      </c>
    </row>
    <row r="83" spans="1:24" ht="25" x14ac:dyDescent="0.2">
      <c r="A83" s="40" t="s">
        <v>436</v>
      </c>
      <c r="B83" s="40"/>
      <c r="C83" s="49" t="s">
        <v>437</v>
      </c>
      <c r="D83" s="135" t="s">
        <v>38</v>
      </c>
      <c r="E83" s="135" t="s">
        <v>39</v>
      </c>
      <c r="F83" s="143" t="s">
        <v>260</v>
      </c>
      <c r="G83" s="143" t="s">
        <v>438</v>
      </c>
      <c r="H83" s="143" t="s">
        <v>439</v>
      </c>
      <c r="I83" s="136">
        <v>45</v>
      </c>
      <c r="J83" s="40" t="s">
        <v>58</v>
      </c>
      <c r="K83" s="41">
        <v>585</v>
      </c>
      <c r="L83" s="144">
        <v>0</v>
      </c>
      <c r="M83" s="144">
        <v>20</v>
      </c>
      <c r="N83" s="144">
        <v>20</v>
      </c>
      <c r="O83" s="145">
        <v>11700</v>
      </c>
      <c r="P83" s="145">
        <v>28</v>
      </c>
      <c r="Q83" s="145">
        <v>10</v>
      </c>
      <c r="R83" s="147">
        <v>0.4</v>
      </c>
      <c r="S83" s="147">
        <v>112</v>
      </c>
      <c r="T83" s="138" t="s">
        <v>440</v>
      </c>
      <c r="U83" s="145">
        <v>125</v>
      </c>
      <c r="V83" s="145">
        <v>2500</v>
      </c>
      <c r="W83" s="139" t="s">
        <v>441</v>
      </c>
      <c r="X83" s="145">
        <v>14312</v>
      </c>
    </row>
    <row r="84" spans="1:24" ht="25" x14ac:dyDescent="0.2">
      <c r="A84" s="40" t="s">
        <v>436</v>
      </c>
      <c r="B84" s="40"/>
      <c r="C84" s="49" t="s">
        <v>437</v>
      </c>
      <c r="D84" s="135" t="s">
        <v>38</v>
      </c>
      <c r="E84" s="135" t="s">
        <v>39</v>
      </c>
      <c r="F84" s="143" t="s">
        <v>444</v>
      </c>
      <c r="G84" s="143" t="s">
        <v>445</v>
      </c>
      <c r="H84" s="143" t="s">
        <v>446</v>
      </c>
      <c r="I84" s="136">
        <v>45</v>
      </c>
      <c r="J84" s="40" t="s">
        <v>58</v>
      </c>
      <c r="K84" s="41">
        <v>585</v>
      </c>
      <c r="L84" s="144">
        <v>0</v>
      </c>
      <c r="M84" s="144">
        <v>20</v>
      </c>
      <c r="N84" s="144">
        <v>20</v>
      </c>
      <c r="O84" s="145">
        <v>11700</v>
      </c>
      <c r="P84" s="145">
        <v>28</v>
      </c>
      <c r="Q84" s="145">
        <v>200</v>
      </c>
      <c r="R84" s="147">
        <v>0.4</v>
      </c>
      <c r="S84" s="147">
        <v>2240</v>
      </c>
      <c r="T84" s="138"/>
      <c r="U84" s="145">
        <v>125</v>
      </c>
      <c r="V84" s="145">
        <v>2500</v>
      </c>
      <c r="W84" s="139" t="s">
        <v>441</v>
      </c>
      <c r="X84" s="145">
        <v>16440</v>
      </c>
    </row>
    <row r="85" spans="1:24" ht="37" x14ac:dyDescent="0.2">
      <c r="A85" s="40" t="s">
        <v>459</v>
      </c>
      <c r="B85" s="40"/>
      <c r="C85" s="49" t="s">
        <v>460</v>
      </c>
      <c r="D85" s="135" t="s">
        <v>38</v>
      </c>
      <c r="E85" s="135" t="s">
        <v>54</v>
      </c>
      <c r="F85" s="143" t="s">
        <v>231</v>
      </c>
      <c r="G85" s="143" t="s">
        <v>399</v>
      </c>
      <c r="H85" s="143" t="s">
        <v>400</v>
      </c>
      <c r="I85" s="136">
        <v>45</v>
      </c>
      <c r="J85" s="40" t="s">
        <v>43</v>
      </c>
      <c r="K85" s="41">
        <v>1200</v>
      </c>
      <c r="L85" s="144">
        <v>0</v>
      </c>
      <c r="M85" s="144">
        <v>17</v>
      </c>
      <c r="N85" s="144">
        <v>17</v>
      </c>
      <c r="O85" s="145">
        <v>20400</v>
      </c>
      <c r="P85" s="145">
        <v>0</v>
      </c>
      <c r="Q85" s="145">
        <v>0</v>
      </c>
      <c r="R85" s="147">
        <v>0.4</v>
      </c>
      <c r="S85" s="147">
        <v>0</v>
      </c>
      <c r="T85" s="138"/>
      <c r="U85" s="145">
        <v>0</v>
      </c>
      <c r="V85" s="145">
        <v>0</v>
      </c>
      <c r="W85" s="139"/>
      <c r="X85" s="145">
        <v>20400</v>
      </c>
    </row>
    <row r="86" spans="1:24" ht="49" x14ac:dyDescent="0.2">
      <c r="A86" s="40" t="s">
        <v>459</v>
      </c>
      <c r="B86" s="40"/>
      <c r="C86" s="49" t="s">
        <v>460</v>
      </c>
      <c r="D86" s="135" t="s">
        <v>38</v>
      </c>
      <c r="E86" s="135" t="s">
        <v>54</v>
      </c>
      <c r="F86" s="143" t="s">
        <v>231</v>
      </c>
      <c r="G86" s="143" t="s">
        <v>219</v>
      </c>
      <c r="H86" s="143" t="s">
        <v>220</v>
      </c>
      <c r="I86" s="136">
        <v>45</v>
      </c>
      <c r="J86" s="40" t="s">
        <v>43</v>
      </c>
      <c r="K86" s="41">
        <v>1200</v>
      </c>
      <c r="L86" s="144">
        <v>0</v>
      </c>
      <c r="M86" s="144">
        <v>17</v>
      </c>
      <c r="N86" s="144">
        <v>17</v>
      </c>
      <c r="O86" s="145">
        <v>20400</v>
      </c>
      <c r="P86" s="145">
        <v>0</v>
      </c>
      <c r="Q86" s="145">
        <v>0</v>
      </c>
      <c r="R86" s="147">
        <v>0.4</v>
      </c>
      <c r="S86" s="147">
        <v>0</v>
      </c>
      <c r="T86" s="138"/>
      <c r="U86" s="145">
        <v>0</v>
      </c>
      <c r="V86" s="145">
        <v>0</v>
      </c>
      <c r="W86" s="139"/>
      <c r="X86" s="145">
        <v>20400</v>
      </c>
    </row>
    <row r="87" spans="1:24" ht="37" x14ac:dyDescent="0.2">
      <c r="A87" s="40" t="s">
        <v>459</v>
      </c>
      <c r="B87" s="40"/>
      <c r="C87" s="49" t="s">
        <v>460</v>
      </c>
      <c r="D87" s="135" t="s">
        <v>38</v>
      </c>
      <c r="E87" s="135" t="s">
        <v>54</v>
      </c>
      <c r="F87" s="143" t="s">
        <v>97</v>
      </c>
      <c r="G87" s="143" t="s">
        <v>399</v>
      </c>
      <c r="H87" s="143" t="s">
        <v>400</v>
      </c>
      <c r="I87" s="136">
        <v>45</v>
      </c>
      <c r="J87" s="40" t="s">
        <v>43</v>
      </c>
      <c r="K87" s="41">
        <v>1200</v>
      </c>
      <c r="L87" s="144">
        <v>17</v>
      </c>
      <c r="M87" s="144">
        <v>0</v>
      </c>
      <c r="N87" s="144">
        <v>17</v>
      </c>
      <c r="O87" s="145">
        <v>20400</v>
      </c>
      <c r="P87" s="145">
        <v>0</v>
      </c>
      <c r="Q87" s="145">
        <v>0</v>
      </c>
      <c r="R87" s="147">
        <v>0.4</v>
      </c>
      <c r="S87" s="147">
        <v>0</v>
      </c>
      <c r="T87" s="138"/>
      <c r="U87" s="145">
        <v>0</v>
      </c>
      <c r="V87" s="145">
        <v>0</v>
      </c>
      <c r="W87" s="139"/>
      <c r="X87" s="145">
        <v>20400</v>
      </c>
    </row>
    <row r="88" spans="1:24" ht="37" x14ac:dyDescent="0.2">
      <c r="A88" s="40" t="s">
        <v>459</v>
      </c>
      <c r="B88" s="40"/>
      <c r="C88" s="49" t="s">
        <v>460</v>
      </c>
      <c r="D88" s="135" t="s">
        <v>38</v>
      </c>
      <c r="E88" s="135" t="s">
        <v>39</v>
      </c>
      <c r="F88" s="188" t="s">
        <v>40</v>
      </c>
      <c r="G88" s="143" t="s">
        <v>399</v>
      </c>
      <c r="H88" s="143" t="s">
        <v>400</v>
      </c>
      <c r="I88" s="136">
        <v>45</v>
      </c>
      <c r="J88" s="40" t="s">
        <v>43</v>
      </c>
      <c r="K88" s="41">
        <v>1200</v>
      </c>
      <c r="L88" s="144">
        <v>15</v>
      </c>
      <c r="M88" s="144">
        <v>0</v>
      </c>
      <c r="N88" s="144">
        <v>15</v>
      </c>
      <c r="O88" s="145">
        <v>18000</v>
      </c>
      <c r="P88" s="145">
        <v>0</v>
      </c>
      <c r="Q88" s="145">
        <v>0</v>
      </c>
      <c r="R88" s="147">
        <v>0.4</v>
      </c>
      <c r="S88" s="147">
        <v>0</v>
      </c>
      <c r="T88" s="138"/>
      <c r="U88" s="145">
        <v>0</v>
      </c>
      <c r="V88" s="145">
        <v>0</v>
      </c>
      <c r="W88" s="139"/>
      <c r="X88" s="145">
        <v>18000</v>
      </c>
    </row>
    <row r="89" spans="1:24" ht="37" x14ac:dyDescent="0.2">
      <c r="A89" s="40" t="s">
        <v>459</v>
      </c>
      <c r="B89" s="40"/>
      <c r="C89" s="49" t="s">
        <v>460</v>
      </c>
      <c r="D89" s="135" t="s">
        <v>38</v>
      </c>
      <c r="E89" s="135" t="s">
        <v>39</v>
      </c>
      <c r="F89" s="188" t="s">
        <v>40</v>
      </c>
      <c r="G89" s="143" t="s">
        <v>399</v>
      </c>
      <c r="H89" s="143" t="s">
        <v>400</v>
      </c>
      <c r="I89" s="136">
        <v>45</v>
      </c>
      <c r="J89" s="40" t="s">
        <v>43</v>
      </c>
      <c r="K89" s="41">
        <v>1200</v>
      </c>
      <c r="L89" s="144">
        <v>15</v>
      </c>
      <c r="M89" s="144">
        <v>0</v>
      </c>
      <c r="N89" s="144">
        <v>15</v>
      </c>
      <c r="O89" s="145">
        <v>18000</v>
      </c>
      <c r="P89" s="145">
        <v>0</v>
      </c>
      <c r="Q89" s="145">
        <v>0</v>
      </c>
      <c r="R89" s="147">
        <v>0.4</v>
      </c>
      <c r="S89" s="147">
        <v>0</v>
      </c>
      <c r="T89" s="138"/>
      <c r="U89" s="145">
        <v>0</v>
      </c>
      <c r="V89" s="145">
        <v>0</v>
      </c>
      <c r="W89" s="139"/>
      <c r="X89" s="145">
        <v>18000</v>
      </c>
    </row>
    <row r="90" spans="1:24" ht="37" x14ac:dyDescent="0.2">
      <c r="A90" s="40" t="s">
        <v>459</v>
      </c>
      <c r="B90" s="40"/>
      <c r="C90" s="49" t="s">
        <v>460</v>
      </c>
      <c r="D90" s="135" t="s">
        <v>38</v>
      </c>
      <c r="E90" s="135" t="s">
        <v>39</v>
      </c>
      <c r="F90" s="188" t="s">
        <v>40</v>
      </c>
      <c r="G90" s="143" t="s">
        <v>207</v>
      </c>
      <c r="H90" s="143" t="s">
        <v>208</v>
      </c>
      <c r="I90" s="136">
        <v>45</v>
      </c>
      <c r="J90" s="40" t="s">
        <v>43</v>
      </c>
      <c r="K90" s="41">
        <v>1200</v>
      </c>
      <c r="L90" s="144">
        <v>0</v>
      </c>
      <c r="M90" s="144">
        <v>18</v>
      </c>
      <c r="N90" s="144">
        <v>18</v>
      </c>
      <c r="O90" s="145">
        <v>21600</v>
      </c>
      <c r="P90" s="145">
        <v>0</v>
      </c>
      <c r="Q90" s="145">
        <v>88</v>
      </c>
      <c r="R90" s="147">
        <v>0.4</v>
      </c>
      <c r="S90" s="147">
        <v>0</v>
      </c>
      <c r="T90" s="138"/>
      <c r="U90" s="145">
        <v>0</v>
      </c>
      <c r="V90" s="145">
        <v>0</v>
      </c>
      <c r="W90" s="139"/>
      <c r="X90" s="145">
        <v>21600</v>
      </c>
    </row>
    <row r="91" spans="1:24" ht="37" x14ac:dyDescent="0.2">
      <c r="A91" s="40" t="s">
        <v>459</v>
      </c>
      <c r="B91" s="40"/>
      <c r="C91" s="49" t="s">
        <v>460</v>
      </c>
      <c r="D91" s="135" t="s">
        <v>38</v>
      </c>
      <c r="E91" s="135" t="s">
        <v>39</v>
      </c>
      <c r="F91" s="188" t="s">
        <v>40</v>
      </c>
      <c r="G91" s="143" t="s">
        <v>399</v>
      </c>
      <c r="H91" s="143" t="s">
        <v>400</v>
      </c>
      <c r="I91" s="136">
        <v>45</v>
      </c>
      <c r="J91" s="40" t="s">
        <v>43</v>
      </c>
      <c r="K91" s="41">
        <v>1200</v>
      </c>
      <c r="L91" s="144">
        <v>0</v>
      </c>
      <c r="M91" s="144">
        <v>27</v>
      </c>
      <c r="N91" s="144">
        <v>27</v>
      </c>
      <c r="O91" s="145">
        <v>32400</v>
      </c>
      <c r="P91" s="145">
        <v>0</v>
      </c>
      <c r="Q91" s="145">
        <v>88</v>
      </c>
      <c r="R91" s="147">
        <v>0.4</v>
      </c>
      <c r="S91" s="147">
        <v>0</v>
      </c>
      <c r="T91" s="138"/>
      <c r="U91" s="145">
        <v>0</v>
      </c>
      <c r="V91" s="145">
        <v>0</v>
      </c>
      <c r="W91" s="139"/>
      <c r="X91" s="145">
        <v>32400</v>
      </c>
    </row>
    <row r="92" spans="1:24" ht="37" x14ac:dyDescent="0.2">
      <c r="A92" s="44" t="s">
        <v>459</v>
      </c>
      <c r="B92" s="44"/>
      <c r="C92" s="45" t="s">
        <v>460</v>
      </c>
      <c r="D92" s="161" t="s">
        <v>38</v>
      </c>
      <c r="E92" s="161" t="s">
        <v>39</v>
      </c>
      <c r="F92" s="163" t="s">
        <v>260</v>
      </c>
      <c r="G92" s="163" t="s">
        <v>207</v>
      </c>
      <c r="H92" s="163" t="s">
        <v>208</v>
      </c>
      <c r="I92" s="164">
        <v>45</v>
      </c>
      <c r="J92" s="44" t="s">
        <v>43</v>
      </c>
      <c r="K92" s="70">
        <v>1200</v>
      </c>
      <c r="L92" s="165">
        <v>0</v>
      </c>
      <c r="M92" s="165">
        <v>0</v>
      </c>
      <c r="N92" s="165">
        <v>0</v>
      </c>
      <c r="O92" s="170">
        <v>0</v>
      </c>
      <c r="P92" s="170">
        <v>0</v>
      </c>
      <c r="Q92" s="170">
        <v>256</v>
      </c>
      <c r="R92" s="193">
        <v>0.4</v>
      </c>
      <c r="S92" s="193">
        <v>0</v>
      </c>
      <c r="T92" s="222"/>
      <c r="U92" s="170">
        <v>0</v>
      </c>
      <c r="V92" s="170">
        <v>0</v>
      </c>
      <c r="W92" s="171"/>
      <c r="X92" s="170">
        <v>0</v>
      </c>
    </row>
    <row r="93" spans="1:24" ht="37" x14ac:dyDescent="0.2">
      <c r="A93" s="40" t="s">
        <v>528</v>
      </c>
      <c r="B93" s="82" t="s">
        <v>529</v>
      </c>
      <c r="C93" s="49" t="s">
        <v>530</v>
      </c>
      <c r="D93" s="135" t="s">
        <v>38</v>
      </c>
      <c r="E93" s="135" t="s">
        <v>154</v>
      </c>
      <c r="F93" s="188" t="s">
        <v>40</v>
      </c>
      <c r="G93" s="229" t="s">
        <v>166</v>
      </c>
      <c r="H93" s="143" t="s">
        <v>531</v>
      </c>
      <c r="I93" s="136">
        <v>0</v>
      </c>
      <c r="J93" s="40" t="s">
        <v>43</v>
      </c>
      <c r="K93" s="41">
        <v>175</v>
      </c>
      <c r="L93" s="144">
        <v>0</v>
      </c>
      <c r="M93" s="144">
        <v>0</v>
      </c>
      <c r="N93" s="144">
        <v>0</v>
      </c>
      <c r="O93" s="145">
        <v>0</v>
      </c>
      <c r="P93" s="145">
        <v>0</v>
      </c>
      <c r="Q93" s="145">
        <v>0</v>
      </c>
      <c r="R93" s="147">
        <v>0.4</v>
      </c>
      <c r="S93" s="147">
        <v>0</v>
      </c>
      <c r="T93" s="240"/>
      <c r="U93" s="145">
        <v>0</v>
      </c>
      <c r="V93" s="145">
        <v>0</v>
      </c>
      <c r="W93" s="198"/>
      <c r="X93" s="145">
        <v>0</v>
      </c>
    </row>
    <row r="94" spans="1:24" ht="37" x14ac:dyDescent="0.2">
      <c r="A94" s="40" t="s">
        <v>528</v>
      </c>
      <c r="B94" s="40"/>
      <c r="C94" s="49" t="s">
        <v>530</v>
      </c>
      <c r="D94" s="135" t="s">
        <v>38</v>
      </c>
      <c r="E94" s="135" t="s">
        <v>158</v>
      </c>
      <c r="F94" s="188" t="s">
        <v>40</v>
      </c>
      <c r="G94" s="229" t="s">
        <v>166</v>
      </c>
      <c r="H94" s="143" t="s">
        <v>531</v>
      </c>
      <c r="I94" s="136">
        <v>0</v>
      </c>
      <c r="J94" s="40" t="s">
        <v>43</v>
      </c>
      <c r="K94" s="41">
        <v>175</v>
      </c>
      <c r="L94" s="144">
        <v>0</v>
      </c>
      <c r="M94" s="144">
        <v>8</v>
      </c>
      <c r="N94" s="144">
        <v>8</v>
      </c>
      <c r="O94" s="145">
        <v>1400</v>
      </c>
      <c r="P94" s="145">
        <v>0</v>
      </c>
      <c r="Q94" s="145">
        <v>0</v>
      </c>
      <c r="R94" s="147">
        <v>0.4</v>
      </c>
      <c r="S94" s="147">
        <v>0</v>
      </c>
      <c r="T94" s="240"/>
      <c r="U94" s="145">
        <v>0</v>
      </c>
      <c r="V94" s="145">
        <v>0</v>
      </c>
      <c r="W94" s="198"/>
      <c r="X94" s="145">
        <v>1400</v>
      </c>
    </row>
    <row r="95" spans="1:24" ht="37" x14ac:dyDescent="0.2">
      <c r="A95" s="40" t="s">
        <v>528</v>
      </c>
      <c r="B95" s="40"/>
      <c r="C95" s="49" t="s">
        <v>530</v>
      </c>
      <c r="D95" s="135" t="s">
        <v>38</v>
      </c>
      <c r="E95" s="135" t="s">
        <v>54</v>
      </c>
      <c r="F95" s="188" t="s">
        <v>40</v>
      </c>
      <c r="G95" s="229" t="s">
        <v>166</v>
      </c>
      <c r="H95" s="143" t="s">
        <v>531</v>
      </c>
      <c r="I95" s="136">
        <v>0</v>
      </c>
      <c r="J95" s="40" t="s">
        <v>43</v>
      </c>
      <c r="K95" s="41">
        <v>175</v>
      </c>
      <c r="L95" s="144">
        <v>0</v>
      </c>
      <c r="M95" s="144">
        <v>9</v>
      </c>
      <c r="N95" s="144">
        <v>9</v>
      </c>
      <c r="O95" s="145">
        <v>1575</v>
      </c>
      <c r="P95" s="145">
        <v>0</v>
      </c>
      <c r="Q95" s="145">
        <v>0</v>
      </c>
      <c r="R95" s="147">
        <v>0.4</v>
      </c>
      <c r="S95" s="147">
        <v>0</v>
      </c>
      <c r="T95" s="240"/>
      <c r="U95" s="145">
        <v>0</v>
      </c>
      <c r="V95" s="145">
        <v>0</v>
      </c>
      <c r="W95" s="198"/>
      <c r="X95" s="145">
        <v>1575</v>
      </c>
    </row>
    <row r="96" spans="1:24" ht="37" x14ac:dyDescent="0.2">
      <c r="A96" s="40" t="s">
        <v>528</v>
      </c>
      <c r="B96" s="40"/>
      <c r="C96" s="49" t="s">
        <v>530</v>
      </c>
      <c r="D96" s="135" t="s">
        <v>38</v>
      </c>
      <c r="E96" s="224" t="s">
        <v>487</v>
      </c>
      <c r="F96" s="188" t="s">
        <v>40</v>
      </c>
      <c r="G96" s="229" t="s">
        <v>166</v>
      </c>
      <c r="H96" s="143" t="s">
        <v>531</v>
      </c>
      <c r="I96" s="136" t="s">
        <v>166</v>
      </c>
      <c r="J96" s="40" t="s">
        <v>43</v>
      </c>
      <c r="K96" s="41">
        <v>0</v>
      </c>
      <c r="L96" s="144">
        <v>0</v>
      </c>
      <c r="M96" s="144">
        <v>0</v>
      </c>
      <c r="N96" s="144">
        <v>0</v>
      </c>
      <c r="O96" s="145">
        <v>0</v>
      </c>
      <c r="P96" s="145">
        <v>0</v>
      </c>
      <c r="Q96" s="145">
        <v>0</v>
      </c>
      <c r="R96" s="147">
        <v>0</v>
      </c>
      <c r="S96" s="147">
        <v>0</v>
      </c>
      <c r="T96" s="240" t="s">
        <v>44</v>
      </c>
      <c r="U96" s="145">
        <v>0</v>
      </c>
      <c r="V96" s="145">
        <v>0</v>
      </c>
      <c r="W96" s="198"/>
      <c r="X96" s="145">
        <v>0</v>
      </c>
    </row>
    <row r="97" spans="1:24" ht="37" x14ac:dyDescent="0.2">
      <c r="A97" s="40" t="s">
        <v>528</v>
      </c>
      <c r="B97" s="40"/>
      <c r="C97" s="49" t="s">
        <v>533</v>
      </c>
      <c r="D97" s="135" t="s">
        <v>38</v>
      </c>
      <c r="E97" s="224" t="s">
        <v>487</v>
      </c>
      <c r="F97" s="159">
        <v>0</v>
      </c>
      <c r="G97" s="159">
        <v>15</v>
      </c>
      <c r="H97" s="238" t="s">
        <v>534</v>
      </c>
      <c r="I97" s="136">
        <v>0</v>
      </c>
      <c r="J97" s="40" t="s">
        <v>43</v>
      </c>
      <c r="K97" s="41">
        <v>175</v>
      </c>
      <c r="L97" s="144">
        <v>0</v>
      </c>
      <c r="M97" s="144">
        <v>0</v>
      </c>
      <c r="N97" s="144">
        <v>0</v>
      </c>
      <c r="O97" s="145">
        <v>0</v>
      </c>
      <c r="P97" s="145">
        <v>0</v>
      </c>
      <c r="Q97" s="145">
        <v>0</v>
      </c>
      <c r="R97" s="147">
        <v>0</v>
      </c>
      <c r="S97" s="147">
        <v>0</v>
      </c>
      <c r="T97" s="240"/>
      <c r="U97" s="145">
        <v>0</v>
      </c>
      <c r="V97" s="145">
        <v>0</v>
      </c>
      <c r="W97" s="198"/>
      <c r="X97" s="145">
        <v>0</v>
      </c>
    </row>
    <row r="98" spans="1:24" ht="37" x14ac:dyDescent="0.2">
      <c r="A98" s="40" t="s">
        <v>528</v>
      </c>
      <c r="B98" s="40"/>
      <c r="C98" s="49" t="s">
        <v>533</v>
      </c>
      <c r="D98" s="135" t="s">
        <v>38</v>
      </c>
      <c r="E98" s="224" t="s">
        <v>487</v>
      </c>
      <c r="F98" s="159">
        <v>0</v>
      </c>
      <c r="G98" s="159">
        <v>15</v>
      </c>
      <c r="H98" s="238" t="s">
        <v>536</v>
      </c>
      <c r="I98" s="136">
        <v>0</v>
      </c>
      <c r="J98" s="40" t="s">
        <v>43</v>
      </c>
      <c r="K98" s="41">
        <v>175</v>
      </c>
      <c r="L98" s="144">
        <v>0</v>
      </c>
      <c r="M98" s="144">
        <v>0</v>
      </c>
      <c r="N98" s="144">
        <v>0</v>
      </c>
      <c r="O98" s="145">
        <v>0</v>
      </c>
      <c r="P98" s="145">
        <v>0</v>
      </c>
      <c r="Q98" s="145">
        <v>0</v>
      </c>
      <c r="R98" s="147">
        <v>0</v>
      </c>
      <c r="S98" s="147">
        <v>0</v>
      </c>
      <c r="T98" s="240"/>
      <c r="U98" s="145">
        <v>0</v>
      </c>
      <c r="V98" s="145">
        <v>0</v>
      </c>
      <c r="W98" s="198"/>
      <c r="X98" s="145">
        <v>0</v>
      </c>
    </row>
    <row r="99" spans="1:24" ht="60" x14ac:dyDescent="0.2">
      <c r="A99" s="40" t="s">
        <v>528</v>
      </c>
      <c r="B99" s="40"/>
      <c r="C99" s="49" t="s">
        <v>538</v>
      </c>
      <c r="D99" s="135" t="s">
        <v>38</v>
      </c>
      <c r="E99" s="224" t="s">
        <v>487</v>
      </c>
      <c r="F99" s="230">
        <v>6990</v>
      </c>
      <c r="G99" s="241" t="s">
        <v>166</v>
      </c>
      <c r="H99" s="224" t="s">
        <v>539</v>
      </c>
      <c r="I99" s="136">
        <v>0</v>
      </c>
      <c r="J99" s="40" t="s">
        <v>43</v>
      </c>
      <c r="K99" s="41">
        <v>0</v>
      </c>
      <c r="L99" s="144">
        <v>0</v>
      </c>
      <c r="M99" s="144">
        <v>0</v>
      </c>
      <c r="N99" s="144">
        <v>0</v>
      </c>
      <c r="O99" s="145">
        <v>0</v>
      </c>
      <c r="P99" s="145">
        <v>0</v>
      </c>
      <c r="Q99" s="145">
        <v>0</v>
      </c>
      <c r="R99" s="147">
        <v>0</v>
      </c>
      <c r="S99" s="147">
        <v>0</v>
      </c>
      <c r="T99" s="240"/>
      <c r="U99" s="145">
        <v>0</v>
      </c>
      <c r="V99" s="145">
        <v>0</v>
      </c>
      <c r="W99" s="198"/>
      <c r="X99" s="145">
        <v>0</v>
      </c>
    </row>
    <row r="100" spans="1:24" ht="37" x14ac:dyDescent="0.2">
      <c r="A100" s="40" t="s">
        <v>528</v>
      </c>
      <c r="B100" s="40"/>
      <c r="C100" s="49" t="s">
        <v>530</v>
      </c>
      <c r="D100" s="135" t="s">
        <v>38</v>
      </c>
      <c r="E100" s="135" t="s">
        <v>63</v>
      </c>
      <c r="F100" s="188" t="s">
        <v>40</v>
      </c>
      <c r="G100" s="229" t="s">
        <v>166</v>
      </c>
      <c r="H100" s="143" t="s">
        <v>531</v>
      </c>
      <c r="I100" s="136">
        <v>0</v>
      </c>
      <c r="J100" s="40" t="s">
        <v>43</v>
      </c>
      <c r="K100" s="41">
        <v>175</v>
      </c>
      <c r="L100" s="144">
        <v>0</v>
      </c>
      <c r="M100" s="144">
        <v>5</v>
      </c>
      <c r="N100" s="144">
        <v>5</v>
      </c>
      <c r="O100" s="145">
        <v>875</v>
      </c>
      <c r="P100" s="145">
        <v>0</v>
      </c>
      <c r="Q100" s="145">
        <v>0</v>
      </c>
      <c r="R100" s="147">
        <v>0</v>
      </c>
      <c r="S100" s="147">
        <v>0</v>
      </c>
      <c r="T100" s="240"/>
      <c r="U100" s="145">
        <v>0</v>
      </c>
      <c r="V100" s="145">
        <v>0</v>
      </c>
      <c r="W100" s="198"/>
      <c r="X100" s="145">
        <v>875</v>
      </c>
    </row>
    <row r="101" spans="1:24" ht="37" x14ac:dyDescent="0.2">
      <c r="A101" s="40" t="s">
        <v>528</v>
      </c>
      <c r="B101" s="40"/>
      <c r="C101" s="49" t="s">
        <v>530</v>
      </c>
      <c r="D101" s="135" t="s">
        <v>38</v>
      </c>
      <c r="E101" s="135" t="s">
        <v>39</v>
      </c>
      <c r="F101" s="188" t="s">
        <v>40</v>
      </c>
      <c r="G101" s="229" t="s">
        <v>166</v>
      </c>
      <c r="H101" s="143" t="s">
        <v>531</v>
      </c>
      <c r="I101" s="136">
        <v>0</v>
      </c>
      <c r="J101" s="40" t="s">
        <v>43</v>
      </c>
      <c r="K101" s="41">
        <v>175</v>
      </c>
      <c r="L101" s="144">
        <v>0</v>
      </c>
      <c r="M101" s="144">
        <v>8</v>
      </c>
      <c r="N101" s="144">
        <v>8</v>
      </c>
      <c r="O101" s="145">
        <v>1400</v>
      </c>
      <c r="P101" s="145">
        <v>0</v>
      </c>
      <c r="Q101" s="145">
        <v>0</v>
      </c>
      <c r="R101" s="147">
        <v>0</v>
      </c>
      <c r="S101" s="147">
        <v>0</v>
      </c>
      <c r="T101" s="240"/>
      <c r="U101" s="145">
        <v>0</v>
      </c>
      <c r="V101" s="145">
        <v>0</v>
      </c>
      <c r="W101" s="198"/>
      <c r="X101" s="145">
        <v>1400</v>
      </c>
    </row>
    <row r="102" spans="1:24" ht="25" x14ac:dyDescent="0.2">
      <c r="A102" s="79" t="s">
        <v>583</v>
      </c>
      <c r="B102" s="80"/>
      <c r="C102" s="49" t="s">
        <v>584</v>
      </c>
      <c r="D102" s="135" t="s">
        <v>38</v>
      </c>
      <c r="E102" s="135" t="s">
        <v>158</v>
      </c>
      <c r="F102" s="143" t="s">
        <v>415</v>
      </c>
      <c r="G102" s="143" t="s">
        <v>585</v>
      </c>
      <c r="H102" s="143" t="s">
        <v>586</v>
      </c>
      <c r="I102" s="136">
        <v>45</v>
      </c>
      <c r="J102" s="40" t="s">
        <v>58</v>
      </c>
      <c r="K102" s="41">
        <v>585</v>
      </c>
      <c r="L102" s="144">
        <v>23</v>
      </c>
      <c r="M102" s="144">
        <v>0</v>
      </c>
      <c r="N102" s="144">
        <v>23</v>
      </c>
      <c r="O102" s="145">
        <v>13455</v>
      </c>
      <c r="P102" s="145">
        <v>28</v>
      </c>
      <c r="Q102" s="145">
        <v>138</v>
      </c>
      <c r="R102" s="147">
        <v>0.4</v>
      </c>
      <c r="S102" s="147">
        <v>1545.6000000000001</v>
      </c>
      <c r="T102" s="149" t="s">
        <v>587</v>
      </c>
      <c r="U102" s="146">
        <v>0</v>
      </c>
      <c r="V102" s="145">
        <v>0</v>
      </c>
      <c r="W102" s="139" t="s">
        <v>44</v>
      </c>
      <c r="X102" s="145">
        <v>15000.6</v>
      </c>
    </row>
    <row r="103" spans="1:24" ht="25" x14ac:dyDescent="0.2">
      <c r="A103" s="79" t="s">
        <v>583</v>
      </c>
      <c r="B103" s="80"/>
      <c r="C103" s="49" t="s">
        <v>584</v>
      </c>
      <c r="D103" s="135" t="s">
        <v>38</v>
      </c>
      <c r="E103" s="135" t="s">
        <v>158</v>
      </c>
      <c r="F103" s="143" t="s">
        <v>415</v>
      </c>
      <c r="G103" s="143" t="s">
        <v>585</v>
      </c>
      <c r="H103" s="143" t="s">
        <v>586</v>
      </c>
      <c r="I103" s="136">
        <v>45</v>
      </c>
      <c r="J103" s="40" t="s">
        <v>58</v>
      </c>
      <c r="K103" s="41">
        <v>585</v>
      </c>
      <c r="L103" s="144">
        <v>0</v>
      </c>
      <c r="M103" s="144">
        <v>17</v>
      </c>
      <c r="N103" s="144">
        <v>17</v>
      </c>
      <c r="O103" s="145">
        <v>9945</v>
      </c>
      <c r="P103" s="145">
        <v>28</v>
      </c>
      <c r="Q103" s="145">
        <v>138</v>
      </c>
      <c r="R103" s="147">
        <v>0.4</v>
      </c>
      <c r="S103" s="147">
        <v>1545.6000000000001</v>
      </c>
      <c r="T103" s="149" t="s">
        <v>587</v>
      </c>
      <c r="U103" s="146">
        <v>0</v>
      </c>
      <c r="V103" s="145">
        <v>0</v>
      </c>
      <c r="W103" s="139" t="s">
        <v>44</v>
      </c>
      <c r="X103" s="145">
        <v>11490.6</v>
      </c>
    </row>
    <row r="104" spans="1:24" ht="25" x14ac:dyDescent="0.2">
      <c r="A104" s="40" t="s">
        <v>583</v>
      </c>
      <c r="B104" s="40"/>
      <c r="C104" s="49" t="s">
        <v>584</v>
      </c>
      <c r="D104" s="135" t="s">
        <v>38</v>
      </c>
      <c r="E104" s="135" t="s">
        <v>54</v>
      </c>
      <c r="F104" s="143" t="s">
        <v>236</v>
      </c>
      <c r="G104" s="143" t="s">
        <v>585</v>
      </c>
      <c r="H104" s="143" t="s">
        <v>586</v>
      </c>
      <c r="I104" s="136">
        <v>45</v>
      </c>
      <c r="J104" s="40" t="s">
        <v>58</v>
      </c>
      <c r="K104" s="41">
        <v>585</v>
      </c>
      <c r="L104" s="144">
        <v>0</v>
      </c>
      <c r="M104" s="144">
        <v>25</v>
      </c>
      <c r="N104" s="144">
        <v>25</v>
      </c>
      <c r="O104" s="145">
        <v>14625</v>
      </c>
      <c r="P104" s="146">
        <v>28</v>
      </c>
      <c r="Q104" s="146">
        <v>22</v>
      </c>
      <c r="R104" s="148">
        <v>0.4</v>
      </c>
      <c r="S104" s="148">
        <v>246.40000000000003</v>
      </c>
      <c r="T104" s="149" t="s">
        <v>590</v>
      </c>
      <c r="U104" s="146">
        <v>0</v>
      </c>
      <c r="V104" s="145">
        <v>0</v>
      </c>
      <c r="W104" s="139" t="s">
        <v>44</v>
      </c>
      <c r="X104" s="145">
        <v>14871.4</v>
      </c>
    </row>
    <row r="105" spans="1:24" ht="25" x14ac:dyDescent="0.2">
      <c r="A105" s="40" t="s">
        <v>583</v>
      </c>
      <c r="B105" s="40"/>
      <c r="C105" s="49" t="s">
        <v>584</v>
      </c>
      <c r="D105" s="135" t="s">
        <v>38</v>
      </c>
      <c r="E105" s="135" t="s">
        <v>54</v>
      </c>
      <c r="F105" s="143" t="s">
        <v>236</v>
      </c>
      <c r="G105" s="143" t="s">
        <v>585</v>
      </c>
      <c r="H105" s="143" t="s">
        <v>586</v>
      </c>
      <c r="I105" s="136">
        <v>45</v>
      </c>
      <c r="J105" s="40" t="s">
        <v>58</v>
      </c>
      <c r="K105" s="41">
        <v>585</v>
      </c>
      <c r="L105" s="144">
        <v>26</v>
      </c>
      <c r="M105" s="144">
        <v>0</v>
      </c>
      <c r="N105" s="144">
        <v>26</v>
      </c>
      <c r="O105" s="145">
        <v>15210</v>
      </c>
      <c r="P105" s="146">
        <v>28</v>
      </c>
      <c r="Q105" s="146">
        <v>22</v>
      </c>
      <c r="R105" s="148">
        <v>0.4</v>
      </c>
      <c r="S105" s="148">
        <v>246.40000000000003</v>
      </c>
      <c r="T105" s="149" t="s">
        <v>592</v>
      </c>
      <c r="U105" s="146">
        <v>0</v>
      </c>
      <c r="V105" s="145">
        <v>0</v>
      </c>
      <c r="W105" s="139" t="s">
        <v>44</v>
      </c>
      <c r="X105" s="145">
        <v>15456.4</v>
      </c>
    </row>
    <row r="106" spans="1:24" ht="25" x14ac:dyDescent="0.2">
      <c r="A106" s="40" t="s">
        <v>583</v>
      </c>
      <c r="B106" s="40"/>
      <c r="C106" s="49" t="s">
        <v>584</v>
      </c>
      <c r="D106" s="135" t="s">
        <v>38</v>
      </c>
      <c r="E106" s="135" t="s">
        <v>63</v>
      </c>
      <c r="F106" s="143" t="s">
        <v>593</v>
      </c>
      <c r="G106" s="143" t="s">
        <v>585</v>
      </c>
      <c r="H106" s="143" t="s">
        <v>586</v>
      </c>
      <c r="I106" s="136">
        <v>45</v>
      </c>
      <c r="J106" s="40" t="s">
        <v>58</v>
      </c>
      <c r="K106" s="41">
        <v>585</v>
      </c>
      <c r="L106" s="144">
        <v>22</v>
      </c>
      <c r="M106" s="144">
        <v>0</v>
      </c>
      <c r="N106" s="144">
        <v>22</v>
      </c>
      <c r="O106" s="145">
        <v>12870</v>
      </c>
      <c r="P106" s="146">
        <v>28</v>
      </c>
      <c r="Q106" s="146">
        <v>98</v>
      </c>
      <c r="R106" s="148">
        <v>0.4</v>
      </c>
      <c r="S106" s="148">
        <v>1097.6000000000001</v>
      </c>
      <c r="T106" s="149" t="s">
        <v>594</v>
      </c>
      <c r="U106" s="146">
        <v>0</v>
      </c>
      <c r="V106" s="145">
        <v>0</v>
      </c>
      <c r="W106" s="139" t="s">
        <v>44</v>
      </c>
      <c r="X106" s="145">
        <v>13967.6</v>
      </c>
    </row>
    <row r="107" spans="1:24" ht="25" x14ac:dyDescent="0.2">
      <c r="A107" s="40" t="s">
        <v>596</v>
      </c>
      <c r="B107" s="40"/>
      <c r="C107" s="49" t="s">
        <v>597</v>
      </c>
      <c r="D107" s="135" t="s">
        <v>38</v>
      </c>
      <c r="E107" s="135" t="s">
        <v>63</v>
      </c>
      <c r="F107" s="143" t="s">
        <v>251</v>
      </c>
      <c r="G107" s="143" t="s">
        <v>598</v>
      </c>
      <c r="H107" s="143" t="s">
        <v>599</v>
      </c>
      <c r="I107" s="136">
        <v>45</v>
      </c>
      <c r="J107" s="40" t="s">
        <v>58</v>
      </c>
      <c r="K107" s="41">
        <v>585</v>
      </c>
      <c r="L107" s="144">
        <v>0</v>
      </c>
      <c r="M107" s="144">
        <v>26</v>
      </c>
      <c r="N107" s="144">
        <v>26</v>
      </c>
      <c r="O107" s="145">
        <v>15210</v>
      </c>
      <c r="P107" s="146">
        <v>28</v>
      </c>
      <c r="Q107" s="146">
        <v>120</v>
      </c>
      <c r="R107" s="148">
        <v>0.4</v>
      </c>
      <c r="S107" s="148">
        <v>1344</v>
      </c>
      <c r="T107" s="138" t="s">
        <v>600</v>
      </c>
      <c r="U107" s="146">
        <v>0</v>
      </c>
      <c r="V107" s="145">
        <v>0</v>
      </c>
      <c r="W107" s="139" t="s">
        <v>44</v>
      </c>
      <c r="X107" s="145">
        <v>16554</v>
      </c>
    </row>
    <row r="108" spans="1:24" ht="25" x14ac:dyDescent="0.2">
      <c r="A108" s="40" t="s">
        <v>596</v>
      </c>
      <c r="B108" s="40"/>
      <c r="C108" s="49" t="s">
        <v>597</v>
      </c>
      <c r="D108" s="135" t="s">
        <v>38</v>
      </c>
      <c r="E108" s="135" t="s">
        <v>63</v>
      </c>
      <c r="F108" s="143" t="s">
        <v>577</v>
      </c>
      <c r="G108" s="143" t="s">
        <v>598</v>
      </c>
      <c r="H108" s="143" t="s">
        <v>599</v>
      </c>
      <c r="I108" s="136">
        <v>45</v>
      </c>
      <c r="J108" s="40" t="s">
        <v>58</v>
      </c>
      <c r="K108" s="41">
        <v>585</v>
      </c>
      <c r="L108" s="144">
        <v>17</v>
      </c>
      <c r="M108" s="144">
        <v>0</v>
      </c>
      <c r="N108" s="144">
        <v>17</v>
      </c>
      <c r="O108" s="145">
        <v>9945</v>
      </c>
      <c r="P108" s="146">
        <v>28</v>
      </c>
      <c r="Q108" s="146">
        <v>14</v>
      </c>
      <c r="R108" s="148">
        <v>0.4</v>
      </c>
      <c r="S108" s="148">
        <v>156.80000000000001</v>
      </c>
      <c r="T108" s="138" t="s">
        <v>602</v>
      </c>
      <c r="U108" s="146">
        <v>0</v>
      </c>
      <c r="V108" s="145">
        <v>0</v>
      </c>
      <c r="W108" s="139" t="s">
        <v>44</v>
      </c>
      <c r="X108" s="145">
        <v>10101.799999999999</v>
      </c>
    </row>
    <row r="109" spans="1:24" ht="25" x14ac:dyDescent="0.2">
      <c r="A109" s="44" t="s">
        <v>596</v>
      </c>
      <c r="B109" s="44"/>
      <c r="C109" s="45" t="s">
        <v>597</v>
      </c>
      <c r="D109" s="161" t="s">
        <v>38</v>
      </c>
      <c r="E109" s="161" t="s">
        <v>63</v>
      </c>
      <c r="F109" s="163" t="s">
        <v>577</v>
      </c>
      <c r="G109" s="163" t="s">
        <v>598</v>
      </c>
      <c r="H109" s="163" t="s">
        <v>599</v>
      </c>
      <c r="I109" s="164">
        <v>45</v>
      </c>
      <c r="J109" s="44" t="s">
        <v>58</v>
      </c>
      <c r="K109" s="70">
        <v>585</v>
      </c>
      <c r="L109" s="165">
        <v>0</v>
      </c>
      <c r="M109" s="165">
        <v>0</v>
      </c>
      <c r="N109" s="165">
        <v>0</v>
      </c>
      <c r="O109" s="170">
        <v>0</v>
      </c>
      <c r="P109" s="167">
        <v>0</v>
      </c>
      <c r="Q109" s="167">
        <v>14</v>
      </c>
      <c r="R109" s="168">
        <v>0.4</v>
      </c>
      <c r="S109" s="168">
        <v>0</v>
      </c>
      <c r="T109" s="222" t="s">
        <v>602</v>
      </c>
      <c r="U109" s="167">
        <v>0</v>
      </c>
      <c r="V109" s="170">
        <v>0</v>
      </c>
      <c r="W109" s="171" t="s">
        <v>44</v>
      </c>
      <c r="X109" s="170">
        <v>0</v>
      </c>
    </row>
    <row r="110" spans="1:24" ht="49" x14ac:dyDescent="0.2">
      <c r="A110" s="40" t="s">
        <v>815</v>
      </c>
      <c r="B110" s="40"/>
      <c r="C110" s="49" t="s">
        <v>816</v>
      </c>
      <c r="D110" s="135" t="s">
        <v>38</v>
      </c>
      <c r="E110" s="135" t="s">
        <v>63</v>
      </c>
      <c r="F110" s="143" t="s">
        <v>245</v>
      </c>
      <c r="G110" s="143" t="s">
        <v>207</v>
      </c>
      <c r="H110" s="143" t="s">
        <v>208</v>
      </c>
      <c r="I110" s="136">
        <v>45</v>
      </c>
      <c r="J110" s="40" t="s">
        <v>43</v>
      </c>
      <c r="K110" s="41">
        <v>1200</v>
      </c>
      <c r="L110" s="144">
        <v>0</v>
      </c>
      <c r="M110" s="144">
        <v>17</v>
      </c>
      <c r="N110" s="144">
        <v>17</v>
      </c>
      <c r="O110" s="145">
        <v>20400</v>
      </c>
      <c r="P110" s="146">
        <v>0</v>
      </c>
      <c r="Q110" s="146">
        <v>0</v>
      </c>
      <c r="R110" s="148">
        <v>0.4</v>
      </c>
      <c r="S110" s="148">
        <v>0</v>
      </c>
      <c r="T110" s="149"/>
      <c r="U110" s="145">
        <v>0</v>
      </c>
      <c r="V110" s="145">
        <v>0</v>
      </c>
      <c r="W110" s="208"/>
      <c r="X110" s="145">
        <v>20400</v>
      </c>
    </row>
    <row r="111" spans="1:24" ht="61" x14ac:dyDescent="0.2">
      <c r="A111" s="40" t="s">
        <v>819</v>
      </c>
      <c r="B111" s="40"/>
      <c r="C111" s="49" t="s">
        <v>820</v>
      </c>
      <c r="D111" s="135" t="s">
        <v>38</v>
      </c>
      <c r="E111" s="135" t="s">
        <v>158</v>
      </c>
      <c r="F111" s="143" t="s">
        <v>188</v>
      </c>
      <c r="G111" s="143" t="s">
        <v>399</v>
      </c>
      <c r="H111" s="143" t="s">
        <v>400</v>
      </c>
      <c r="I111" s="136">
        <v>45</v>
      </c>
      <c r="J111" s="40" t="s">
        <v>43</v>
      </c>
      <c r="K111" s="41">
        <v>1200</v>
      </c>
      <c r="L111" s="144">
        <v>18</v>
      </c>
      <c r="M111" s="144">
        <v>0</v>
      </c>
      <c r="N111" s="144">
        <v>18</v>
      </c>
      <c r="O111" s="145">
        <v>21600</v>
      </c>
      <c r="P111" s="146">
        <v>0</v>
      </c>
      <c r="Q111" s="146">
        <v>0</v>
      </c>
      <c r="R111" s="148">
        <v>0.4</v>
      </c>
      <c r="S111" s="148">
        <v>0</v>
      </c>
      <c r="T111" s="149"/>
      <c r="U111" s="145">
        <v>0</v>
      </c>
      <c r="V111" s="145">
        <v>0</v>
      </c>
      <c r="W111" s="139"/>
      <c r="X111" s="145">
        <v>21600</v>
      </c>
    </row>
    <row r="112" spans="1:24" ht="61" x14ac:dyDescent="0.2">
      <c r="A112" s="40" t="s">
        <v>819</v>
      </c>
      <c r="B112" s="40"/>
      <c r="C112" s="49" t="s">
        <v>820</v>
      </c>
      <c r="D112" s="135" t="s">
        <v>38</v>
      </c>
      <c r="E112" s="135" t="s">
        <v>63</v>
      </c>
      <c r="F112" s="188" t="s">
        <v>40</v>
      </c>
      <c r="G112" s="143" t="s">
        <v>399</v>
      </c>
      <c r="H112" s="143" t="s">
        <v>400</v>
      </c>
      <c r="I112" s="136">
        <v>45</v>
      </c>
      <c r="J112" s="40" t="s">
        <v>43</v>
      </c>
      <c r="K112" s="41">
        <v>1200</v>
      </c>
      <c r="L112" s="144">
        <v>0</v>
      </c>
      <c r="M112" s="144">
        <v>15</v>
      </c>
      <c r="N112" s="144">
        <v>15</v>
      </c>
      <c r="O112" s="145">
        <v>18000</v>
      </c>
      <c r="P112" s="146">
        <v>0</v>
      </c>
      <c r="Q112" s="146">
        <v>0</v>
      </c>
      <c r="R112" s="148">
        <v>0.4</v>
      </c>
      <c r="S112" s="148">
        <v>0</v>
      </c>
      <c r="T112" s="149"/>
      <c r="U112" s="145">
        <v>0</v>
      </c>
      <c r="V112" s="145">
        <v>0</v>
      </c>
      <c r="W112" s="139"/>
      <c r="X112" s="145">
        <v>18000</v>
      </c>
    </row>
    <row r="113" spans="1:24" ht="49" x14ac:dyDescent="0.2">
      <c r="A113" s="40" t="s">
        <v>823</v>
      </c>
      <c r="B113" s="40"/>
      <c r="C113" s="49" t="s">
        <v>384</v>
      </c>
      <c r="D113" s="33" t="s">
        <v>38</v>
      </c>
      <c r="E113" s="33" t="s">
        <v>158</v>
      </c>
      <c r="F113" s="188" t="s">
        <v>655</v>
      </c>
      <c r="G113" s="188" t="s">
        <v>389</v>
      </c>
      <c r="H113" s="188" t="s">
        <v>390</v>
      </c>
      <c r="I113" s="136">
        <v>45</v>
      </c>
      <c r="J113" s="64" t="s">
        <v>262</v>
      </c>
      <c r="K113" s="41">
        <v>585</v>
      </c>
      <c r="L113" s="144">
        <v>17</v>
      </c>
      <c r="M113" s="144">
        <v>0</v>
      </c>
      <c r="N113" s="144">
        <v>17</v>
      </c>
      <c r="O113" s="145">
        <v>9945</v>
      </c>
      <c r="P113" s="146">
        <v>14</v>
      </c>
      <c r="Q113" s="146">
        <v>116</v>
      </c>
      <c r="R113" s="148">
        <v>0.4</v>
      </c>
      <c r="S113" s="148">
        <v>649.60000000000014</v>
      </c>
      <c r="T113" s="155" t="s">
        <v>824</v>
      </c>
      <c r="U113" s="146">
        <v>310</v>
      </c>
      <c r="V113" s="145">
        <v>5270</v>
      </c>
      <c r="W113" s="139" t="s">
        <v>825</v>
      </c>
      <c r="X113" s="145">
        <v>15864.6</v>
      </c>
    </row>
    <row r="114" spans="1:24" ht="49" x14ac:dyDescent="0.2">
      <c r="A114" s="40" t="s">
        <v>823</v>
      </c>
      <c r="B114" s="40"/>
      <c r="C114" s="49" t="s">
        <v>384</v>
      </c>
      <c r="D114" s="33" t="s">
        <v>38</v>
      </c>
      <c r="E114" s="33" t="s">
        <v>158</v>
      </c>
      <c r="F114" s="188" t="s">
        <v>655</v>
      </c>
      <c r="G114" s="188" t="s">
        <v>389</v>
      </c>
      <c r="H114" s="188" t="s">
        <v>390</v>
      </c>
      <c r="I114" s="136">
        <v>45</v>
      </c>
      <c r="J114" s="64" t="s">
        <v>262</v>
      </c>
      <c r="K114" s="41">
        <v>585</v>
      </c>
      <c r="L114" s="144">
        <v>0</v>
      </c>
      <c r="M114" s="144">
        <v>11</v>
      </c>
      <c r="N114" s="144">
        <v>11</v>
      </c>
      <c r="O114" s="145">
        <v>6435</v>
      </c>
      <c r="P114" s="146">
        <v>14</v>
      </c>
      <c r="Q114" s="146">
        <v>116</v>
      </c>
      <c r="R114" s="148">
        <v>0.4</v>
      </c>
      <c r="S114" s="148">
        <v>649.60000000000014</v>
      </c>
      <c r="T114" s="155" t="s">
        <v>824</v>
      </c>
      <c r="U114" s="146">
        <v>310</v>
      </c>
      <c r="V114" s="145">
        <v>3410</v>
      </c>
      <c r="W114" s="221" t="s">
        <v>825</v>
      </c>
      <c r="X114" s="145">
        <v>10494.6</v>
      </c>
    </row>
    <row r="115" spans="1:24" ht="49" x14ac:dyDescent="0.2">
      <c r="A115" s="40" t="s">
        <v>823</v>
      </c>
      <c r="B115" s="40"/>
      <c r="C115" s="49" t="s">
        <v>384</v>
      </c>
      <c r="D115" s="33" t="s">
        <v>38</v>
      </c>
      <c r="E115" s="33" t="s">
        <v>158</v>
      </c>
      <c r="F115" s="188" t="s">
        <v>456</v>
      </c>
      <c r="G115" s="188" t="s">
        <v>828</v>
      </c>
      <c r="H115" s="143" t="s">
        <v>208</v>
      </c>
      <c r="I115" s="136">
        <v>45</v>
      </c>
      <c r="J115" s="64" t="s">
        <v>58</v>
      </c>
      <c r="K115" s="41">
        <v>585</v>
      </c>
      <c r="L115" s="144">
        <v>0</v>
      </c>
      <c r="M115" s="144">
        <v>21</v>
      </c>
      <c r="N115" s="144">
        <v>21</v>
      </c>
      <c r="O115" s="145">
        <v>12285</v>
      </c>
      <c r="P115" s="146">
        <v>28</v>
      </c>
      <c r="Q115" s="146">
        <v>116</v>
      </c>
      <c r="R115" s="148">
        <v>0.4</v>
      </c>
      <c r="S115" s="148">
        <v>1299.2000000000003</v>
      </c>
      <c r="T115" s="155" t="s">
        <v>829</v>
      </c>
      <c r="U115" s="146">
        <v>235</v>
      </c>
      <c r="V115" s="145">
        <v>4935</v>
      </c>
      <c r="W115" s="139" t="s">
        <v>830</v>
      </c>
      <c r="X115" s="145">
        <v>18519.2</v>
      </c>
    </row>
    <row r="116" spans="1:24" ht="49" x14ac:dyDescent="0.2">
      <c r="A116" s="40" t="s">
        <v>823</v>
      </c>
      <c r="B116" s="40"/>
      <c r="C116" s="49" t="s">
        <v>384</v>
      </c>
      <c r="D116" s="135" t="s">
        <v>38</v>
      </c>
      <c r="E116" s="135" t="s">
        <v>54</v>
      </c>
      <c r="F116" s="143" t="s">
        <v>477</v>
      </c>
      <c r="G116" s="143" t="s">
        <v>832</v>
      </c>
      <c r="H116" s="143" t="s">
        <v>385</v>
      </c>
      <c r="I116" s="136">
        <v>45</v>
      </c>
      <c r="J116" s="40" t="s">
        <v>58</v>
      </c>
      <c r="K116" s="41">
        <v>585</v>
      </c>
      <c r="L116" s="144">
        <v>0</v>
      </c>
      <c r="M116" s="144">
        <v>21</v>
      </c>
      <c r="N116" s="144">
        <v>21</v>
      </c>
      <c r="O116" s="145">
        <v>12285</v>
      </c>
      <c r="P116" s="146">
        <v>14</v>
      </c>
      <c r="Q116" s="146">
        <v>128</v>
      </c>
      <c r="R116" s="148">
        <v>0.4</v>
      </c>
      <c r="S116" s="148">
        <v>716.80000000000007</v>
      </c>
      <c r="T116" s="155" t="s">
        <v>833</v>
      </c>
      <c r="U116" s="146">
        <v>385</v>
      </c>
      <c r="V116" s="145">
        <v>8085</v>
      </c>
      <c r="W116" s="221" t="s">
        <v>387</v>
      </c>
      <c r="X116" s="145">
        <v>21086.799999999999</v>
      </c>
    </row>
    <row r="117" spans="1:24" ht="49" x14ac:dyDescent="0.2">
      <c r="A117" s="40" t="s">
        <v>823</v>
      </c>
      <c r="B117" s="40"/>
      <c r="C117" s="49" t="s">
        <v>384</v>
      </c>
      <c r="D117" s="135" t="s">
        <v>38</v>
      </c>
      <c r="E117" s="135" t="s">
        <v>54</v>
      </c>
      <c r="F117" s="143" t="s">
        <v>477</v>
      </c>
      <c r="G117" s="143" t="s">
        <v>832</v>
      </c>
      <c r="H117" s="143" t="s">
        <v>385</v>
      </c>
      <c r="I117" s="136">
        <v>45</v>
      </c>
      <c r="J117" s="40" t="s">
        <v>58</v>
      </c>
      <c r="K117" s="41">
        <v>585</v>
      </c>
      <c r="L117" s="144">
        <v>22</v>
      </c>
      <c r="M117" s="144">
        <v>0</v>
      </c>
      <c r="N117" s="144">
        <v>22</v>
      </c>
      <c r="O117" s="145">
        <v>12870</v>
      </c>
      <c r="P117" s="146">
        <v>14</v>
      </c>
      <c r="Q117" s="146">
        <v>128</v>
      </c>
      <c r="R117" s="148">
        <v>0.4</v>
      </c>
      <c r="S117" s="148">
        <v>716.80000000000007</v>
      </c>
      <c r="T117" s="155" t="s">
        <v>835</v>
      </c>
      <c r="U117" s="146">
        <v>385</v>
      </c>
      <c r="V117" s="145">
        <v>8470</v>
      </c>
      <c r="W117" s="139" t="s">
        <v>387</v>
      </c>
      <c r="X117" s="145">
        <v>22056.799999999999</v>
      </c>
    </row>
    <row r="118" spans="1:24" ht="49" x14ac:dyDescent="0.2">
      <c r="A118" s="40" t="s">
        <v>823</v>
      </c>
      <c r="B118" s="40"/>
      <c r="C118" s="49" t="s">
        <v>384</v>
      </c>
      <c r="D118" s="135" t="s">
        <v>38</v>
      </c>
      <c r="E118" s="135" t="s">
        <v>54</v>
      </c>
      <c r="F118" s="143" t="s">
        <v>231</v>
      </c>
      <c r="G118" s="143" t="s">
        <v>56</v>
      </c>
      <c r="H118" s="143" t="s">
        <v>385</v>
      </c>
      <c r="I118" s="136">
        <v>45</v>
      </c>
      <c r="J118" s="40" t="s">
        <v>58</v>
      </c>
      <c r="K118" s="41">
        <v>585</v>
      </c>
      <c r="L118" s="144">
        <v>18</v>
      </c>
      <c r="M118" s="144">
        <v>0</v>
      </c>
      <c r="N118" s="144">
        <v>18</v>
      </c>
      <c r="O118" s="145">
        <v>10530</v>
      </c>
      <c r="P118" s="146">
        <v>28</v>
      </c>
      <c r="Q118" s="146">
        <v>14</v>
      </c>
      <c r="R118" s="148">
        <v>0.4</v>
      </c>
      <c r="S118" s="147">
        <v>156.80000000000001</v>
      </c>
      <c r="T118" s="143" t="s">
        <v>836</v>
      </c>
      <c r="U118" s="146">
        <v>385</v>
      </c>
      <c r="V118" s="145">
        <v>6930</v>
      </c>
      <c r="W118" s="139" t="s">
        <v>387</v>
      </c>
      <c r="X118" s="145">
        <v>17616.8</v>
      </c>
    </row>
    <row r="119" spans="1:24" ht="37" x14ac:dyDescent="0.2">
      <c r="A119" s="40" t="s">
        <v>823</v>
      </c>
      <c r="B119" s="40"/>
      <c r="C119" s="49" t="s">
        <v>384</v>
      </c>
      <c r="D119" s="135" t="s">
        <v>38</v>
      </c>
      <c r="E119" s="135" t="s">
        <v>54</v>
      </c>
      <c r="F119" s="143" t="s">
        <v>236</v>
      </c>
      <c r="G119" s="143" t="s">
        <v>65</v>
      </c>
      <c r="H119" s="143" t="s">
        <v>385</v>
      </c>
      <c r="I119" s="136">
        <v>45</v>
      </c>
      <c r="J119" s="40" t="s">
        <v>58</v>
      </c>
      <c r="K119" s="41">
        <v>585</v>
      </c>
      <c r="L119" s="144">
        <v>0</v>
      </c>
      <c r="M119" s="144">
        <v>17</v>
      </c>
      <c r="N119" s="144">
        <v>17</v>
      </c>
      <c r="O119" s="145">
        <v>9945</v>
      </c>
      <c r="P119" s="146">
        <v>28</v>
      </c>
      <c r="Q119" s="146">
        <v>31</v>
      </c>
      <c r="R119" s="148">
        <v>0.4</v>
      </c>
      <c r="S119" s="147">
        <v>347.2</v>
      </c>
      <c r="T119" s="143" t="s">
        <v>838</v>
      </c>
      <c r="U119" s="146">
        <v>385</v>
      </c>
      <c r="V119" s="145">
        <v>6545</v>
      </c>
      <c r="W119" s="139" t="s">
        <v>387</v>
      </c>
      <c r="X119" s="145">
        <v>16837.2</v>
      </c>
    </row>
    <row r="120" spans="1:24" ht="49" x14ac:dyDescent="0.2">
      <c r="A120" s="40" t="s">
        <v>823</v>
      </c>
      <c r="B120" s="40"/>
      <c r="C120" s="49" t="s">
        <v>384</v>
      </c>
      <c r="D120" s="135" t="s">
        <v>38</v>
      </c>
      <c r="E120" s="135" t="s">
        <v>54</v>
      </c>
      <c r="F120" s="143" t="s">
        <v>240</v>
      </c>
      <c r="G120" s="143" t="s">
        <v>82</v>
      </c>
      <c r="H120" s="143" t="s">
        <v>385</v>
      </c>
      <c r="I120" s="136">
        <v>45</v>
      </c>
      <c r="J120" s="40" t="s">
        <v>262</v>
      </c>
      <c r="K120" s="41">
        <v>585</v>
      </c>
      <c r="L120" s="144">
        <v>0</v>
      </c>
      <c r="M120" s="144">
        <v>21</v>
      </c>
      <c r="N120" s="144">
        <v>21</v>
      </c>
      <c r="O120" s="145">
        <v>12285</v>
      </c>
      <c r="P120" s="146">
        <v>28</v>
      </c>
      <c r="Q120" s="146">
        <v>8</v>
      </c>
      <c r="R120" s="148">
        <v>0.4</v>
      </c>
      <c r="S120" s="148">
        <v>89.600000000000009</v>
      </c>
      <c r="T120" s="155" t="s">
        <v>840</v>
      </c>
      <c r="U120" s="146">
        <v>385</v>
      </c>
      <c r="V120" s="145">
        <v>8085</v>
      </c>
      <c r="W120" s="139" t="s">
        <v>387</v>
      </c>
      <c r="X120" s="145">
        <v>20459.599999999999</v>
      </c>
    </row>
    <row r="121" spans="1:24" ht="37" x14ac:dyDescent="0.2">
      <c r="A121" s="40" t="s">
        <v>823</v>
      </c>
      <c r="B121" s="40"/>
      <c r="C121" s="49" t="s">
        <v>384</v>
      </c>
      <c r="D121" s="135" t="s">
        <v>38</v>
      </c>
      <c r="E121" s="135" t="s">
        <v>63</v>
      </c>
      <c r="F121" s="143" t="s">
        <v>245</v>
      </c>
      <c r="G121" s="143" t="s">
        <v>207</v>
      </c>
      <c r="H121" s="143" t="s">
        <v>208</v>
      </c>
      <c r="I121" s="136">
        <v>45</v>
      </c>
      <c r="J121" s="40" t="s">
        <v>43</v>
      </c>
      <c r="K121" s="41">
        <v>1200</v>
      </c>
      <c r="L121" s="144">
        <v>0</v>
      </c>
      <c r="M121" s="144">
        <v>20</v>
      </c>
      <c r="N121" s="144">
        <v>20</v>
      </c>
      <c r="O121" s="145">
        <v>24000</v>
      </c>
      <c r="P121" s="146">
        <v>0</v>
      </c>
      <c r="Q121" s="146">
        <v>0</v>
      </c>
      <c r="R121" s="148">
        <v>0.4</v>
      </c>
      <c r="S121" s="148">
        <v>0</v>
      </c>
      <c r="T121" s="149"/>
      <c r="U121" s="146">
        <v>0</v>
      </c>
      <c r="V121" s="145">
        <v>0</v>
      </c>
      <c r="W121" s="216"/>
      <c r="X121" s="145">
        <v>24000</v>
      </c>
    </row>
    <row r="122" spans="1:24" ht="37" x14ac:dyDescent="0.2">
      <c r="A122" s="40" t="s">
        <v>823</v>
      </c>
      <c r="B122" s="40"/>
      <c r="C122" s="49" t="s">
        <v>384</v>
      </c>
      <c r="D122" s="135" t="s">
        <v>38</v>
      </c>
      <c r="E122" s="135" t="s">
        <v>63</v>
      </c>
      <c r="F122" s="143" t="s">
        <v>245</v>
      </c>
      <c r="G122" s="143" t="s">
        <v>207</v>
      </c>
      <c r="H122" s="143" t="s">
        <v>208</v>
      </c>
      <c r="I122" s="136">
        <v>45</v>
      </c>
      <c r="J122" s="40" t="s">
        <v>43</v>
      </c>
      <c r="K122" s="41">
        <v>1200</v>
      </c>
      <c r="L122" s="144">
        <v>20</v>
      </c>
      <c r="M122" s="144">
        <v>0</v>
      </c>
      <c r="N122" s="144">
        <v>20</v>
      </c>
      <c r="O122" s="145">
        <v>24000</v>
      </c>
      <c r="P122" s="146">
        <v>0</v>
      </c>
      <c r="Q122" s="146">
        <v>0</v>
      </c>
      <c r="R122" s="148">
        <v>0.4</v>
      </c>
      <c r="S122" s="148">
        <v>0</v>
      </c>
      <c r="T122" s="149"/>
      <c r="U122" s="146">
        <v>0</v>
      </c>
      <c r="V122" s="145">
        <v>0</v>
      </c>
      <c r="W122" s="216"/>
      <c r="X122" s="145">
        <v>24000</v>
      </c>
    </row>
    <row r="123" spans="1:24" ht="37" x14ac:dyDescent="0.2">
      <c r="A123" s="40" t="s">
        <v>823</v>
      </c>
      <c r="B123" s="40"/>
      <c r="C123" s="49" t="s">
        <v>384</v>
      </c>
      <c r="D123" s="135" t="s">
        <v>38</v>
      </c>
      <c r="E123" s="135" t="s">
        <v>63</v>
      </c>
      <c r="F123" s="143" t="s">
        <v>245</v>
      </c>
      <c r="G123" s="143" t="s">
        <v>399</v>
      </c>
      <c r="H123" s="143" t="s">
        <v>400</v>
      </c>
      <c r="I123" s="136">
        <v>45</v>
      </c>
      <c r="J123" s="40" t="s">
        <v>43</v>
      </c>
      <c r="K123" s="41">
        <v>1200</v>
      </c>
      <c r="L123" s="144">
        <v>0</v>
      </c>
      <c r="M123" s="144">
        <v>15</v>
      </c>
      <c r="N123" s="144">
        <v>15</v>
      </c>
      <c r="O123" s="145">
        <v>18000</v>
      </c>
      <c r="P123" s="146">
        <v>0</v>
      </c>
      <c r="Q123" s="146">
        <v>0</v>
      </c>
      <c r="R123" s="148">
        <v>0.4</v>
      </c>
      <c r="S123" s="148">
        <v>0</v>
      </c>
      <c r="T123" s="149"/>
      <c r="U123" s="146">
        <v>0</v>
      </c>
      <c r="V123" s="145">
        <v>0</v>
      </c>
      <c r="W123" s="139"/>
      <c r="X123" s="145">
        <v>18000</v>
      </c>
    </row>
    <row r="124" spans="1:24" ht="37" x14ac:dyDescent="0.2">
      <c r="A124" s="40" t="s">
        <v>823</v>
      </c>
      <c r="B124" s="40"/>
      <c r="C124" s="49" t="s">
        <v>384</v>
      </c>
      <c r="D124" s="135" t="s">
        <v>38</v>
      </c>
      <c r="E124" s="135" t="s">
        <v>63</v>
      </c>
      <c r="F124" s="143" t="s">
        <v>577</v>
      </c>
      <c r="G124" s="143" t="s">
        <v>399</v>
      </c>
      <c r="H124" s="143" t="s">
        <v>400</v>
      </c>
      <c r="I124" s="136">
        <v>45</v>
      </c>
      <c r="J124" s="40" t="s">
        <v>43</v>
      </c>
      <c r="K124" s="41">
        <v>1200</v>
      </c>
      <c r="L124" s="144">
        <v>20</v>
      </c>
      <c r="M124" s="144">
        <v>0</v>
      </c>
      <c r="N124" s="144">
        <v>20</v>
      </c>
      <c r="O124" s="145">
        <v>24000</v>
      </c>
      <c r="P124" s="146">
        <v>0</v>
      </c>
      <c r="Q124" s="146">
        <v>0</v>
      </c>
      <c r="R124" s="148">
        <v>0.4</v>
      </c>
      <c r="S124" s="148">
        <v>0</v>
      </c>
      <c r="T124" s="149"/>
      <c r="U124" s="145">
        <v>0</v>
      </c>
      <c r="V124" s="145">
        <v>0</v>
      </c>
      <c r="W124" s="139"/>
      <c r="X124" s="145">
        <v>24000</v>
      </c>
    </row>
    <row r="125" spans="1:24" ht="25" x14ac:dyDescent="0.2">
      <c r="A125" s="40" t="s">
        <v>823</v>
      </c>
      <c r="B125" s="40"/>
      <c r="C125" s="49" t="s">
        <v>384</v>
      </c>
      <c r="D125" s="135" t="s">
        <v>38</v>
      </c>
      <c r="E125" s="135" t="s">
        <v>63</v>
      </c>
      <c r="F125" s="143" t="s">
        <v>577</v>
      </c>
      <c r="G125" s="143" t="s">
        <v>152</v>
      </c>
      <c r="H125" s="143" t="s">
        <v>385</v>
      </c>
      <c r="I125" s="136">
        <v>45</v>
      </c>
      <c r="J125" s="40" t="s">
        <v>262</v>
      </c>
      <c r="K125" s="41">
        <v>585</v>
      </c>
      <c r="L125" s="144">
        <v>0</v>
      </c>
      <c r="M125" s="144">
        <v>16</v>
      </c>
      <c r="N125" s="144">
        <v>16</v>
      </c>
      <c r="O125" s="145">
        <v>9360</v>
      </c>
      <c r="P125" s="146">
        <v>17</v>
      </c>
      <c r="Q125" s="146">
        <v>10</v>
      </c>
      <c r="R125" s="148">
        <v>0.4</v>
      </c>
      <c r="S125" s="148">
        <v>68</v>
      </c>
      <c r="T125" s="149"/>
      <c r="U125" s="146">
        <v>385</v>
      </c>
      <c r="V125" s="145">
        <v>6160</v>
      </c>
      <c r="W125" s="139" t="s">
        <v>387</v>
      </c>
      <c r="X125" s="145">
        <v>15588</v>
      </c>
    </row>
    <row r="126" spans="1:24" ht="25" x14ac:dyDescent="0.2">
      <c r="A126" s="40" t="s">
        <v>823</v>
      </c>
      <c r="B126" s="40"/>
      <c r="C126" s="49" t="s">
        <v>384</v>
      </c>
      <c r="D126" s="135" t="s">
        <v>38</v>
      </c>
      <c r="E126" s="135" t="s">
        <v>63</v>
      </c>
      <c r="F126" s="188" t="s">
        <v>180</v>
      </c>
      <c r="G126" s="143" t="s">
        <v>152</v>
      </c>
      <c r="H126" s="143" t="s">
        <v>385</v>
      </c>
      <c r="I126" s="136">
        <v>45</v>
      </c>
      <c r="J126" s="40" t="s">
        <v>262</v>
      </c>
      <c r="K126" s="41">
        <v>585</v>
      </c>
      <c r="L126" s="144">
        <v>20</v>
      </c>
      <c r="M126" s="144">
        <v>0</v>
      </c>
      <c r="N126" s="144">
        <v>20</v>
      </c>
      <c r="O126" s="145">
        <v>11700</v>
      </c>
      <c r="P126" s="146">
        <v>14</v>
      </c>
      <c r="Q126" s="146">
        <v>88</v>
      </c>
      <c r="R126" s="148">
        <v>0.4</v>
      </c>
      <c r="S126" s="148">
        <v>492.80000000000007</v>
      </c>
      <c r="T126" s="149" t="s">
        <v>848</v>
      </c>
      <c r="U126" s="146">
        <v>385</v>
      </c>
      <c r="V126" s="145">
        <v>7700</v>
      </c>
      <c r="W126" s="139" t="s">
        <v>387</v>
      </c>
      <c r="X126" s="145">
        <v>19892.8</v>
      </c>
    </row>
    <row r="127" spans="1:24" ht="25" x14ac:dyDescent="0.2">
      <c r="A127" s="40" t="s">
        <v>823</v>
      </c>
      <c r="B127" s="40"/>
      <c r="C127" s="49" t="s">
        <v>384</v>
      </c>
      <c r="D127" s="135" t="s">
        <v>38</v>
      </c>
      <c r="E127" s="135" t="s">
        <v>39</v>
      </c>
      <c r="F127" s="143" t="s">
        <v>260</v>
      </c>
      <c r="G127" s="143" t="s">
        <v>152</v>
      </c>
      <c r="H127" s="143" t="s">
        <v>385</v>
      </c>
      <c r="I127" s="136">
        <v>45</v>
      </c>
      <c r="J127" s="40" t="s">
        <v>43</v>
      </c>
      <c r="K127" s="41">
        <v>1200</v>
      </c>
      <c r="L127" s="144">
        <v>0</v>
      </c>
      <c r="M127" s="144">
        <v>18</v>
      </c>
      <c r="N127" s="144">
        <v>18</v>
      </c>
      <c r="O127" s="145">
        <v>21600</v>
      </c>
      <c r="P127" s="146">
        <v>0</v>
      </c>
      <c r="Q127" s="146">
        <v>0</v>
      </c>
      <c r="R127" s="148">
        <v>0.4</v>
      </c>
      <c r="S127" s="148">
        <v>0</v>
      </c>
      <c r="T127" s="149"/>
      <c r="U127" s="146">
        <v>0</v>
      </c>
      <c r="V127" s="145">
        <v>0</v>
      </c>
      <c r="W127" s="139">
        <v>0</v>
      </c>
      <c r="X127" s="145">
        <v>21600</v>
      </c>
    </row>
    <row r="128" spans="1:24" ht="37" x14ac:dyDescent="0.2">
      <c r="A128" s="40" t="s">
        <v>823</v>
      </c>
      <c r="B128" s="40"/>
      <c r="C128" s="49" t="s">
        <v>384</v>
      </c>
      <c r="D128" s="135" t="s">
        <v>38</v>
      </c>
      <c r="E128" s="135" t="s">
        <v>39</v>
      </c>
      <c r="F128" s="143" t="s">
        <v>852</v>
      </c>
      <c r="G128" s="188" t="s">
        <v>65</v>
      </c>
      <c r="H128" s="188" t="s">
        <v>385</v>
      </c>
      <c r="I128" s="136">
        <v>45</v>
      </c>
      <c r="J128" s="64" t="s">
        <v>58</v>
      </c>
      <c r="K128" s="41">
        <v>585</v>
      </c>
      <c r="L128" s="144">
        <v>17</v>
      </c>
      <c r="M128" s="144">
        <v>0</v>
      </c>
      <c r="N128" s="144">
        <v>17</v>
      </c>
      <c r="O128" s="145">
        <v>9945</v>
      </c>
      <c r="P128" s="145">
        <v>28</v>
      </c>
      <c r="Q128" s="145">
        <v>133</v>
      </c>
      <c r="R128" s="147">
        <v>0.4</v>
      </c>
      <c r="S128" s="147">
        <v>1489.6000000000001</v>
      </c>
      <c r="T128" s="143" t="s">
        <v>853</v>
      </c>
      <c r="U128" s="145">
        <v>385</v>
      </c>
      <c r="V128" s="145">
        <v>6545</v>
      </c>
      <c r="W128" s="139" t="s">
        <v>387</v>
      </c>
      <c r="X128" s="145">
        <v>17979.599999999999</v>
      </c>
    </row>
    <row r="129" spans="1:24" ht="25" x14ac:dyDescent="0.2">
      <c r="A129" s="40" t="s">
        <v>823</v>
      </c>
      <c r="B129" s="40"/>
      <c r="C129" s="49" t="s">
        <v>384</v>
      </c>
      <c r="D129" s="33" t="s">
        <v>38</v>
      </c>
      <c r="E129" s="33" t="s">
        <v>39</v>
      </c>
      <c r="F129" s="188" t="s">
        <v>40</v>
      </c>
      <c r="G129" s="143" t="s">
        <v>855</v>
      </c>
      <c r="H129" s="143" t="s">
        <v>390</v>
      </c>
      <c r="I129" s="136">
        <v>45</v>
      </c>
      <c r="J129" s="64" t="s">
        <v>43</v>
      </c>
      <c r="K129" s="41">
        <v>1200</v>
      </c>
      <c r="L129" s="144">
        <v>22</v>
      </c>
      <c r="M129" s="144">
        <v>0</v>
      </c>
      <c r="N129" s="144">
        <v>22</v>
      </c>
      <c r="O129" s="145">
        <v>26400</v>
      </c>
      <c r="P129" s="145">
        <v>0</v>
      </c>
      <c r="Q129" s="145">
        <v>0</v>
      </c>
      <c r="R129" s="147">
        <v>0.4</v>
      </c>
      <c r="S129" s="147">
        <v>0</v>
      </c>
      <c r="T129" s="138"/>
      <c r="U129" s="145">
        <v>0</v>
      </c>
      <c r="V129" s="145">
        <v>0</v>
      </c>
      <c r="W129" s="221"/>
      <c r="X129" s="145">
        <v>26400</v>
      </c>
    </row>
    <row r="130" spans="1:24" ht="25" x14ac:dyDescent="0.2">
      <c r="A130" s="40" t="s">
        <v>823</v>
      </c>
      <c r="B130" s="40"/>
      <c r="C130" s="49" t="s">
        <v>384</v>
      </c>
      <c r="D130" s="135" t="s">
        <v>38</v>
      </c>
      <c r="E130" s="135" t="s">
        <v>39</v>
      </c>
      <c r="F130" s="143" t="s">
        <v>271</v>
      </c>
      <c r="G130" s="188" t="s">
        <v>65</v>
      </c>
      <c r="H130" s="188" t="s">
        <v>385</v>
      </c>
      <c r="I130" s="136">
        <v>45</v>
      </c>
      <c r="J130" s="64" t="s">
        <v>58</v>
      </c>
      <c r="K130" s="41">
        <v>585</v>
      </c>
      <c r="L130" s="144">
        <v>0</v>
      </c>
      <c r="M130" s="144">
        <v>0</v>
      </c>
      <c r="N130" s="144">
        <v>0</v>
      </c>
      <c r="O130" s="145">
        <v>0</v>
      </c>
      <c r="P130" s="145">
        <v>0</v>
      </c>
      <c r="Q130" s="145">
        <v>88</v>
      </c>
      <c r="R130" s="147">
        <v>0.4</v>
      </c>
      <c r="S130" s="147">
        <v>0</v>
      </c>
      <c r="T130" s="138" t="s">
        <v>857</v>
      </c>
      <c r="U130" s="145">
        <v>385</v>
      </c>
      <c r="V130" s="145">
        <v>0</v>
      </c>
      <c r="W130" s="221" t="s">
        <v>387</v>
      </c>
      <c r="X130" s="145">
        <v>0</v>
      </c>
    </row>
    <row r="131" spans="1:24" ht="49" x14ac:dyDescent="0.2">
      <c r="A131" s="40" t="s">
        <v>823</v>
      </c>
      <c r="B131" s="40"/>
      <c r="C131" s="49" t="s">
        <v>384</v>
      </c>
      <c r="D131" s="33" t="s">
        <v>38</v>
      </c>
      <c r="E131" s="33" t="s">
        <v>39</v>
      </c>
      <c r="F131" s="188" t="s">
        <v>40</v>
      </c>
      <c r="G131" s="143" t="s">
        <v>219</v>
      </c>
      <c r="H131" s="143" t="s">
        <v>220</v>
      </c>
      <c r="I131" s="136">
        <v>45</v>
      </c>
      <c r="J131" s="64" t="s">
        <v>43</v>
      </c>
      <c r="K131" s="41">
        <v>1200</v>
      </c>
      <c r="L131" s="144">
        <v>0</v>
      </c>
      <c r="M131" s="144">
        <v>21</v>
      </c>
      <c r="N131" s="144">
        <v>21</v>
      </c>
      <c r="O131" s="145">
        <v>25200</v>
      </c>
      <c r="P131" s="146">
        <v>0</v>
      </c>
      <c r="Q131" s="146">
        <v>188</v>
      </c>
      <c r="R131" s="148">
        <v>0.4</v>
      </c>
      <c r="S131" s="148">
        <v>0</v>
      </c>
      <c r="T131" s="149"/>
      <c r="U131" s="146">
        <v>0</v>
      </c>
      <c r="V131" s="145">
        <v>0</v>
      </c>
      <c r="W131" s="139"/>
      <c r="X131" s="145">
        <v>25200</v>
      </c>
    </row>
    <row r="132" spans="1:24" ht="37" x14ac:dyDescent="0.2">
      <c r="A132" s="40" t="s">
        <v>823</v>
      </c>
      <c r="B132" s="40"/>
      <c r="C132" s="49" t="s">
        <v>384</v>
      </c>
      <c r="D132" s="33" t="s">
        <v>38</v>
      </c>
      <c r="E132" s="33" t="s">
        <v>39</v>
      </c>
      <c r="F132" s="188" t="s">
        <v>40</v>
      </c>
      <c r="G132" s="143" t="s">
        <v>395</v>
      </c>
      <c r="H132" s="143" t="s">
        <v>396</v>
      </c>
      <c r="I132" s="136">
        <v>45</v>
      </c>
      <c r="J132" s="64" t="s">
        <v>43</v>
      </c>
      <c r="K132" s="41">
        <v>1200</v>
      </c>
      <c r="L132" s="144">
        <v>0</v>
      </c>
      <c r="M132" s="144">
        <v>17</v>
      </c>
      <c r="N132" s="144">
        <v>17</v>
      </c>
      <c r="O132" s="145">
        <v>20400</v>
      </c>
      <c r="P132" s="146">
        <v>0</v>
      </c>
      <c r="Q132" s="146">
        <v>0</v>
      </c>
      <c r="R132" s="148">
        <v>0.4</v>
      </c>
      <c r="S132" s="148">
        <v>0</v>
      </c>
      <c r="T132" s="149"/>
      <c r="U132" s="146">
        <v>0</v>
      </c>
      <c r="V132" s="145">
        <v>0</v>
      </c>
      <c r="W132" s="139" t="s">
        <v>44</v>
      </c>
      <c r="X132" s="145">
        <v>20400</v>
      </c>
    </row>
    <row r="133" spans="1:24" ht="25" x14ac:dyDescent="0.2">
      <c r="A133" s="40" t="s">
        <v>823</v>
      </c>
      <c r="B133" s="40"/>
      <c r="C133" s="49" t="s">
        <v>384</v>
      </c>
      <c r="D133" s="135" t="s">
        <v>38</v>
      </c>
      <c r="E133" s="135" t="s">
        <v>39</v>
      </c>
      <c r="F133" s="188" t="s">
        <v>40</v>
      </c>
      <c r="G133" s="143" t="s">
        <v>65</v>
      </c>
      <c r="H133" s="143" t="s">
        <v>385</v>
      </c>
      <c r="I133" s="136">
        <v>45</v>
      </c>
      <c r="J133" s="40" t="s">
        <v>43</v>
      </c>
      <c r="K133" s="41">
        <v>1200</v>
      </c>
      <c r="L133" s="144">
        <v>0</v>
      </c>
      <c r="M133" s="144">
        <v>25</v>
      </c>
      <c r="N133" s="144">
        <v>25</v>
      </c>
      <c r="O133" s="145">
        <v>30000</v>
      </c>
      <c r="P133" s="146">
        <v>0</v>
      </c>
      <c r="Q133" s="146">
        <v>0</v>
      </c>
      <c r="R133" s="148">
        <v>0.4</v>
      </c>
      <c r="S133" s="148">
        <v>0</v>
      </c>
      <c r="T133" s="149"/>
      <c r="U133" s="146">
        <v>0</v>
      </c>
      <c r="V133" s="145">
        <v>0</v>
      </c>
      <c r="W133" s="139" t="s">
        <v>44</v>
      </c>
      <c r="X133" s="145">
        <v>30000</v>
      </c>
    </row>
    <row r="134" spans="1:24" ht="37" x14ac:dyDescent="0.2">
      <c r="A134" s="44" t="s">
        <v>823</v>
      </c>
      <c r="B134" s="44"/>
      <c r="C134" s="45" t="s">
        <v>384</v>
      </c>
      <c r="D134" s="161" t="s">
        <v>38</v>
      </c>
      <c r="E134" s="161" t="s">
        <v>409</v>
      </c>
      <c r="F134" s="163" t="s">
        <v>863</v>
      </c>
      <c r="G134" s="163" t="s">
        <v>207</v>
      </c>
      <c r="H134" s="163" t="s">
        <v>208</v>
      </c>
      <c r="I134" s="164">
        <v>45</v>
      </c>
      <c r="J134" s="44" t="s">
        <v>43</v>
      </c>
      <c r="K134" s="70">
        <v>1200</v>
      </c>
      <c r="L134" s="165">
        <v>0</v>
      </c>
      <c r="M134" s="165">
        <v>0</v>
      </c>
      <c r="N134" s="165">
        <v>0</v>
      </c>
      <c r="O134" s="170">
        <v>0</v>
      </c>
      <c r="P134" s="167">
        <v>0</v>
      </c>
      <c r="Q134" s="167">
        <v>0</v>
      </c>
      <c r="R134" s="168">
        <v>0.4</v>
      </c>
      <c r="S134" s="168">
        <v>0</v>
      </c>
      <c r="T134" s="169" t="s">
        <v>44</v>
      </c>
      <c r="U134" s="167">
        <v>0</v>
      </c>
      <c r="V134" s="170">
        <v>0</v>
      </c>
      <c r="W134" s="205" t="s">
        <v>44</v>
      </c>
      <c r="X134" s="170">
        <v>0</v>
      </c>
    </row>
    <row r="135" spans="1:24" ht="25" x14ac:dyDescent="0.2">
      <c r="A135" s="40" t="s">
        <v>866</v>
      </c>
      <c r="B135" s="40"/>
      <c r="C135" s="49" t="s">
        <v>867</v>
      </c>
      <c r="D135" s="33" t="s">
        <v>38</v>
      </c>
      <c r="E135" s="33" t="s">
        <v>54</v>
      </c>
      <c r="F135" s="188" t="s">
        <v>40</v>
      </c>
      <c r="G135" s="143" t="s">
        <v>152</v>
      </c>
      <c r="H135" s="143" t="s">
        <v>385</v>
      </c>
      <c r="I135" s="136">
        <v>45</v>
      </c>
      <c r="J135" s="64" t="s">
        <v>43</v>
      </c>
      <c r="K135" s="41">
        <v>1200</v>
      </c>
      <c r="L135" s="144">
        <v>0</v>
      </c>
      <c r="M135" s="144">
        <v>18</v>
      </c>
      <c r="N135" s="144">
        <v>18</v>
      </c>
      <c r="O135" s="145">
        <v>21600</v>
      </c>
      <c r="P135" s="146">
        <v>0</v>
      </c>
      <c r="Q135" s="146">
        <v>0</v>
      </c>
      <c r="R135" s="148">
        <v>0.4</v>
      </c>
      <c r="S135" s="148">
        <v>0</v>
      </c>
      <c r="T135" s="149"/>
      <c r="U135" s="146">
        <v>0</v>
      </c>
      <c r="V135" s="145">
        <v>0</v>
      </c>
      <c r="W135" s="139" t="s">
        <v>44</v>
      </c>
      <c r="X135" s="145">
        <v>21600</v>
      </c>
    </row>
    <row r="136" spans="1:24" ht="25" x14ac:dyDescent="0.2">
      <c r="A136" s="40" t="s">
        <v>866</v>
      </c>
      <c r="B136" s="40"/>
      <c r="C136" s="49" t="s">
        <v>867</v>
      </c>
      <c r="D136" s="33" t="s">
        <v>38</v>
      </c>
      <c r="E136" s="33" t="s">
        <v>166</v>
      </c>
      <c r="F136" s="143" t="s">
        <v>166</v>
      </c>
      <c r="G136" s="143" t="s">
        <v>166</v>
      </c>
      <c r="H136" s="143" t="s">
        <v>169</v>
      </c>
      <c r="I136" s="136" t="s">
        <v>166</v>
      </c>
      <c r="J136" s="64" t="s">
        <v>166</v>
      </c>
      <c r="K136" s="41">
        <v>0</v>
      </c>
      <c r="L136" s="144">
        <v>0</v>
      </c>
      <c r="M136" s="144">
        <v>0</v>
      </c>
      <c r="N136" s="144">
        <v>0</v>
      </c>
      <c r="O136" s="145">
        <v>0</v>
      </c>
      <c r="P136" s="146">
        <v>0</v>
      </c>
      <c r="Q136" s="146">
        <v>0</v>
      </c>
      <c r="R136" s="148">
        <v>0</v>
      </c>
      <c r="S136" s="148">
        <v>0</v>
      </c>
      <c r="T136" s="149"/>
      <c r="U136" s="146">
        <v>0</v>
      </c>
      <c r="V136" s="145">
        <v>0</v>
      </c>
      <c r="W136" s="139" t="s">
        <v>870</v>
      </c>
      <c r="X136" s="145">
        <v>0</v>
      </c>
    </row>
    <row r="137" spans="1:24" ht="25" x14ac:dyDescent="0.2">
      <c r="A137" s="40" t="s">
        <v>866</v>
      </c>
      <c r="B137" s="40"/>
      <c r="C137" s="49" t="s">
        <v>867</v>
      </c>
      <c r="D137" s="33" t="s">
        <v>38</v>
      </c>
      <c r="E137" s="33" t="s">
        <v>166</v>
      </c>
      <c r="F137" s="143" t="s">
        <v>166</v>
      </c>
      <c r="G137" s="143" t="s">
        <v>166</v>
      </c>
      <c r="H137" s="143" t="s">
        <v>173</v>
      </c>
      <c r="I137" s="136" t="s">
        <v>166</v>
      </c>
      <c r="J137" s="64" t="s">
        <v>166</v>
      </c>
      <c r="K137" s="41">
        <v>0</v>
      </c>
      <c r="L137" s="144">
        <v>0</v>
      </c>
      <c r="M137" s="144">
        <v>0</v>
      </c>
      <c r="N137" s="144">
        <v>0</v>
      </c>
      <c r="O137" s="145">
        <v>0</v>
      </c>
      <c r="P137" s="146">
        <v>0</v>
      </c>
      <c r="Q137" s="146">
        <v>0</v>
      </c>
      <c r="R137" s="148">
        <v>0</v>
      </c>
      <c r="S137" s="148">
        <v>0</v>
      </c>
      <c r="T137" s="149"/>
      <c r="U137" s="146">
        <v>0</v>
      </c>
      <c r="V137" s="145">
        <v>0</v>
      </c>
      <c r="W137" s="139" t="s">
        <v>870</v>
      </c>
      <c r="X137" s="145">
        <v>0</v>
      </c>
    </row>
    <row r="138" spans="1:24" ht="37" x14ac:dyDescent="0.2">
      <c r="A138" s="40" t="s">
        <v>866</v>
      </c>
      <c r="B138" s="40"/>
      <c r="C138" s="49" t="s">
        <v>867</v>
      </c>
      <c r="D138" s="33" t="s">
        <v>38</v>
      </c>
      <c r="E138" s="33" t="s">
        <v>39</v>
      </c>
      <c r="F138" s="188" t="s">
        <v>40</v>
      </c>
      <c r="G138" s="188" t="s">
        <v>872</v>
      </c>
      <c r="H138" s="143" t="s">
        <v>873</v>
      </c>
      <c r="I138" s="136">
        <v>45</v>
      </c>
      <c r="J138" s="64" t="s">
        <v>43</v>
      </c>
      <c r="K138" s="41">
        <v>1200</v>
      </c>
      <c r="L138" s="144">
        <v>10</v>
      </c>
      <c r="M138" s="144">
        <v>0</v>
      </c>
      <c r="N138" s="144">
        <v>10</v>
      </c>
      <c r="O138" s="145">
        <v>12000</v>
      </c>
      <c r="P138" s="146">
        <v>0</v>
      </c>
      <c r="Q138" s="146">
        <v>0</v>
      </c>
      <c r="R138" s="148">
        <v>0</v>
      </c>
      <c r="S138" s="148">
        <v>0</v>
      </c>
      <c r="T138" s="149"/>
      <c r="U138" s="146">
        <v>0</v>
      </c>
      <c r="V138" s="145">
        <v>0</v>
      </c>
      <c r="W138" s="139"/>
      <c r="X138" s="145">
        <v>12000</v>
      </c>
    </row>
    <row r="139" spans="1:24" ht="61" x14ac:dyDescent="0.2">
      <c r="A139" s="40" t="s">
        <v>875</v>
      </c>
      <c r="B139" s="40"/>
      <c r="C139" s="49" t="s">
        <v>876</v>
      </c>
      <c r="D139" s="33" t="s">
        <v>38</v>
      </c>
      <c r="E139" s="33" t="s">
        <v>54</v>
      </c>
      <c r="F139" s="143" t="s">
        <v>236</v>
      </c>
      <c r="G139" s="143" t="s">
        <v>399</v>
      </c>
      <c r="H139" s="143" t="s">
        <v>400</v>
      </c>
      <c r="I139" s="136">
        <v>45</v>
      </c>
      <c r="J139" s="64" t="s">
        <v>43</v>
      </c>
      <c r="K139" s="41">
        <v>1200</v>
      </c>
      <c r="L139" s="144">
        <v>0</v>
      </c>
      <c r="M139" s="144">
        <v>0</v>
      </c>
      <c r="N139" s="144">
        <v>0</v>
      </c>
      <c r="O139" s="145">
        <v>0</v>
      </c>
      <c r="P139" s="146">
        <v>0</v>
      </c>
      <c r="Q139" s="146">
        <v>0</v>
      </c>
      <c r="R139" s="148">
        <v>0.4</v>
      </c>
      <c r="S139" s="148">
        <v>0</v>
      </c>
      <c r="T139" s="149"/>
      <c r="U139" s="146">
        <v>0</v>
      </c>
      <c r="V139" s="145">
        <v>0</v>
      </c>
      <c r="W139" s="139" t="s">
        <v>44</v>
      </c>
      <c r="X139" s="145">
        <v>0</v>
      </c>
    </row>
    <row r="140" spans="1:24" ht="61" x14ac:dyDescent="0.2">
      <c r="A140" s="40" t="s">
        <v>875</v>
      </c>
      <c r="B140" s="40"/>
      <c r="C140" s="49" t="s">
        <v>876</v>
      </c>
      <c r="D140" s="135" t="s">
        <v>38</v>
      </c>
      <c r="E140" s="135" t="s">
        <v>54</v>
      </c>
      <c r="F140" s="143" t="s">
        <v>236</v>
      </c>
      <c r="G140" s="143" t="s">
        <v>128</v>
      </c>
      <c r="H140" s="143" t="s">
        <v>205</v>
      </c>
      <c r="I140" s="136">
        <v>45</v>
      </c>
      <c r="J140" s="40" t="s">
        <v>43</v>
      </c>
      <c r="K140" s="41">
        <v>1200</v>
      </c>
      <c r="L140" s="144">
        <v>0</v>
      </c>
      <c r="M140" s="144">
        <v>0</v>
      </c>
      <c r="N140" s="144">
        <v>0</v>
      </c>
      <c r="O140" s="145">
        <v>0</v>
      </c>
      <c r="P140" s="146">
        <v>0</v>
      </c>
      <c r="Q140" s="146">
        <v>0</v>
      </c>
      <c r="R140" s="148">
        <v>0.4</v>
      </c>
      <c r="S140" s="148">
        <v>0</v>
      </c>
      <c r="T140" s="149"/>
      <c r="U140" s="146">
        <v>0</v>
      </c>
      <c r="V140" s="145">
        <v>0</v>
      </c>
      <c r="W140" s="139" t="s">
        <v>44</v>
      </c>
      <c r="X140" s="145">
        <v>0</v>
      </c>
    </row>
    <row r="141" spans="1:24" ht="61" x14ac:dyDescent="0.2">
      <c r="A141" s="40" t="s">
        <v>875</v>
      </c>
      <c r="B141" s="40"/>
      <c r="C141" s="49" t="s">
        <v>876</v>
      </c>
      <c r="D141" s="135" t="s">
        <v>38</v>
      </c>
      <c r="E141" s="135" t="s">
        <v>54</v>
      </c>
      <c r="F141" s="143" t="s">
        <v>236</v>
      </c>
      <c r="G141" s="143" t="s">
        <v>389</v>
      </c>
      <c r="H141" s="143" t="s">
        <v>390</v>
      </c>
      <c r="I141" s="136">
        <v>45</v>
      </c>
      <c r="J141" s="40" t="s">
        <v>43</v>
      </c>
      <c r="K141" s="41">
        <v>1200</v>
      </c>
      <c r="L141" s="144">
        <v>0</v>
      </c>
      <c r="M141" s="144">
        <v>20</v>
      </c>
      <c r="N141" s="144">
        <v>20</v>
      </c>
      <c r="O141" s="145">
        <v>24000</v>
      </c>
      <c r="P141" s="146">
        <v>0</v>
      </c>
      <c r="Q141" s="146">
        <v>114</v>
      </c>
      <c r="R141" s="148">
        <v>0.4</v>
      </c>
      <c r="S141" s="148">
        <v>0</v>
      </c>
      <c r="T141" s="149" t="s">
        <v>880</v>
      </c>
      <c r="U141" s="146">
        <v>0</v>
      </c>
      <c r="V141" s="145">
        <v>0</v>
      </c>
      <c r="W141" s="139" t="s">
        <v>825</v>
      </c>
      <c r="X141" s="145">
        <v>24000</v>
      </c>
    </row>
    <row r="142" spans="1:24" x14ac:dyDescent="0.2">
      <c r="A142" s="425" t="s">
        <v>951</v>
      </c>
      <c r="B142" s="425"/>
      <c r="C142" s="425"/>
      <c r="D142" s="425"/>
      <c r="E142" s="425"/>
      <c r="F142" s="425"/>
      <c r="G142" s="425"/>
      <c r="H142" s="425"/>
      <c r="I142" s="425"/>
      <c r="J142" s="425"/>
      <c r="K142" s="425"/>
      <c r="L142" s="425"/>
      <c r="M142" s="425"/>
      <c r="N142" s="426">
        <f>SUM(N2:N141)</f>
        <v>1882</v>
      </c>
      <c r="O142" s="425"/>
      <c r="P142" s="425"/>
      <c r="Q142" s="425"/>
      <c r="R142" s="425"/>
      <c r="S142" s="425"/>
      <c r="T142" s="425"/>
      <c r="U142" s="425"/>
      <c r="V142" s="425"/>
      <c r="W142" s="425"/>
      <c r="X142" s="427">
        <f>SUM(X2:X141)</f>
        <v>1932023.8000000005</v>
      </c>
    </row>
    <row r="143" spans="1:24" x14ac:dyDescent="0.2">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c r="X143" s="208"/>
    </row>
  </sheetData>
  <conditionalFormatting sqref="A1:X141">
    <cfRule type="cellIs" dxfId="14" priority="5" operator="equal">
      <formula>3495</formula>
    </cfRule>
  </conditionalFormatting>
  <conditionalFormatting sqref="G1 G4:G5">
    <cfRule type="containsText" dxfId="13" priority="8" operator="containsText" text="3">
      <formula>NOT(ISERROR(SEARCH("3",#REF!)))</formula>
    </cfRule>
  </conditionalFormatting>
  <conditionalFormatting sqref="G1:G24">
    <cfRule type="containsText" dxfId="12" priority="4" operator="containsText" text="3&#10;COURSE&#10;CODE">
      <formula>NOT(ISERROR(SEARCH("3
COURSE
CODE",#REF!)))</formula>
    </cfRule>
  </conditionalFormatting>
  <conditionalFormatting sqref="G1:G141">
    <cfRule type="cellIs" dxfId="11" priority="1" operator="equal">
      <formula>3</formula>
    </cfRule>
  </conditionalFormatting>
  <conditionalFormatting sqref="G26:G141">
    <cfRule type="containsText" dxfId="10" priority="2" operator="containsText" text="3&#10;COURSE&#10;CODE">
      <formula>NOT(ISERROR(SEARCH("3
COURSE
CODE",#REF!)))</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AF74-17D1-4C44-8116-D89E30B60912}">
  <dimension ref="A1:X168"/>
  <sheetViews>
    <sheetView topLeftCell="A104" workbookViewId="0">
      <selection activeCell="A167" sqref="A167:X167"/>
    </sheetView>
  </sheetViews>
  <sheetFormatPr baseColWidth="10" defaultRowHeight="16" x14ac:dyDescent="0.2"/>
  <sheetData>
    <row r="1" spans="1:24"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row>
    <row r="2" spans="1:24" ht="37" x14ac:dyDescent="0.2">
      <c r="A2" s="40" t="s">
        <v>112</v>
      </c>
      <c r="B2" s="40"/>
      <c r="C2" s="49" t="s">
        <v>113</v>
      </c>
      <c r="D2" s="135" t="s">
        <v>114</v>
      </c>
      <c r="E2" s="159">
        <v>0</v>
      </c>
      <c r="F2" s="159">
        <v>15</v>
      </c>
      <c r="G2" s="143" t="s">
        <v>115</v>
      </c>
      <c r="H2" s="143" t="s">
        <v>116</v>
      </c>
      <c r="I2" s="136">
        <v>42</v>
      </c>
      <c r="J2" s="40" t="s">
        <v>43</v>
      </c>
      <c r="K2" s="50">
        <v>753</v>
      </c>
      <c r="L2" s="144">
        <v>0</v>
      </c>
      <c r="M2" s="144">
        <v>0</v>
      </c>
      <c r="N2" s="144">
        <v>0</v>
      </c>
      <c r="O2" s="160">
        <v>11295</v>
      </c>
      <c r="P2" s="146">
        <v>0</v>
      </c>
      <c r="Q2" s="146">
        <v>0</v>
      </c>
      <c r="R2" s="148">
        <v>0</v>
      </c>
      <c r="S2" s="148">
        <v>0</v>
      </c>
      <c r="T2" s="149"/>
      <c r="U2" s="146">
        <v>0</v>
      </c>
      <c r="V2" s="145">
        <v>0</v>
      </c>
      <c r="W2" s="139" t="s">
        <v>44</v>
      </c>
      <c r="X2" s="145">
        <v>11295</v>
      </c>
    </row>
    <row r="3" spans="1:24" ht="37" x14ac:dyDescent="0.2">
      <c r="A3" s="40" t="s">
        <v>112</v>
      </c>
      <c r="B3" s="40"/>
      <c r="C3" s="49" t="s">
        <v>113</v>
      </c>
      <c r="D3" s="135" t="s">
        <v>114</v>
      </c>
      <c r="E3" s="159">
        <v>0</v>
      </c>
      <c r="F3" s="159">
        <v>14</v>
      </c>
      <c r="G3" s="143" t="s">
        <v>118</v>
      </c>
      <c r="H3" s="143" t="s">
        <v>119</v>
      </c>
      <c r="I3" s="136">
        <v>43</v>
      </c>
      <c r="J3" s="40" t="s">
        <v>43</v>
      </c>
      <c r="K3" s="50">
        <v>753</v>
      </c>
      <c r="L3" s="144">
        <v>0</v>
      </c>
      <c r="M3" s="144">
        <v>0</v>
      </c>
      <c r="N3" s="144">
        <v>0</v>
      </c>
      <c r="O3" s="160">
        <v>10542</v>
      </c>
      <c r="P3" s="146">
        <v>0</v>
      </c>
      <c r="Q3" s="146">
        <v>0</v>
      </c>
      <c r="R3" s="148">
        <v>0</v>
      </c>
      <c r="S3" s="148">
        <v>0</v>
      </c>
      <c r="T3" s="149"/>
      <c r="U3" s="146">
        <v>0</v>
      </c>
      <c r="V3" s="145">
        <v>0</v>
      </c>
      <c r="W3" s="139" t="s">
        <v>44</v>
      </c>
      <c r="X3" s="145">
        <v>10542</v>
      </c>
    </row>
    <row r="4" spans="1:24" ht="37" x14ac:dyDescent="0.2">
      <c r="A4" s="40" t="s">
        <v>112</v>
      </c>
      <c r="B4" s="40"/>
      <c r="C4" s="49" t="s">
        <v>113</v>
      </c>
      <c r="D4" s="135" t="s">
        <v>114</v>
      </c>
      <c r="E4" s="159">
        <v>0</v>
      </c>
      <c r="F4" s="159">
        <v>0</v>
      </c>
      <c r="G4" s="143" t="s">
        <v>121</v>
      </c>
      <c r="H4" s="143" t="s">
        <v>122</v>
      </c>
      <c r="I4" s="136">
        <v>42</v>
      </c>
      <c r="J4" s="40" t="s">
        <v>43</v>
      </c>
      <c r="K4" s="50">
        <v>753</v>
      </c>
      <c r="L4" s="144">
        <v>0</v>
      </c>
      <c r="M4" s="144">
        <v>0</v>
      </c>
      <c r="N4" s="144">
        <v>0</v>
      </c>
      <c r="O4" s="160">
        <v>0</v>
      </c>
      <c r="P4" s="146">
        <v>0</v>
      </c>
      <c r="Q4" s="146">
        <v>0</v>
      </c>
      <c r="R4" s="148">
        <v>0</v>
      </c>
      <c r="S4" s="148">
        <v>0</v>
      </c>
      <c r="T4" s="149"/>
      <c r="U4" s="146">
        <v>0</v>
      </c>
      <c r="V4" s="145">
        <v>0</v>
      </c>
      <c r="W4" s="139" t="s">
        <v>44</v>
      </c>
      <c r="X4" s="145">
        <v>0</v>
      </c>
    </row>
    <row r="5" spans="1:24" ht="37" x14ac:dyDescent="0.2">
      <c r="A5" s="40" t="s">
        <v>112</v>
      </c>
      <c r="B5" s="40"/>
      <c r="C5" s="49" t="s">
        <v>113</v>
      </c>
      <c r="D5" s="135" t="s">
        <v>114</v>
      </c>
      <c r="E5" s="159">
        <v>0</v>
      </c>
      <c r="F5" s="159">
        <v>15</v>
      </c>
      <c r="G5" s="143" t="s">
        <v>124</v>
      </c>
      <c r="H5" s="143" t="s">
        <v>125</v>
      </c>
      <c r="I5" s="136">
        <v>42</v>
      </c>
      <c r="J5" s="40" t="s">
        <v>43</v>
      </c>
      <c r="K5" s="50">
        <v>753</v>
      </c>
      <c r="L5" s="144">
        <v>0</v>
      </c>
      <c r="M5" s="144">
        <v>0</v>
      </c>
      <c r="N5" s="144">
        <v>0</v>
      </c>
      <c r="O5" s="160">
        <v>11295</v>
      </c>
      <c r="P5" s="146">
        <v>0</v>
      </c>
      <c r="Q5" s="146">
        <v>0</v>
      </c>
      <c r="R5" s="148">
        <v>0</v>
      </c>
      <c r="S5" s="148">
        <v>0</v>
      </c>
      <c r="T5" s="149"/>
      <c r="U5" s="146">
        <v>0</v>
      </c>
      <c r="V5" s="145">
        <v>0</v>
      </c>
      <c r="W5" s="139" t="s">
        <v>44</v>
      </c>
      <c r="X5" s="145">
        <v>11295</v>
      </c>
    </row>
    <row r="6" spans="1:24" ht="37" x14ac:dyDescent="0.2">
      <c r="A6" s="44" t="s">
        <v>112</v>
      </c>
      <c r="B6" s="44"/>
      <c r="C6" s="45" t="s">
        <v>127</v>
      </c>
      <c r="D6" s="161" t="s">
        <v>114</v>
      </c>
      <c r="E6" s="162">
        <v>0</v>
      </c>
      <c r="F6" s="162">
        <v>0</v>
      </c>
      <c r="G6" s="163" t="s">
        <v>128</v>
      </c>
      <c r="H6" s="163" t="s">
        <v>129</v>
      </c>
      <c r="I6" s="164">
        <v>42</v>
      </c>
      <c r="J6" s="44" t="s">
        <v>43</v>
      </c>
      <c r="K6" s="46">
        <v>1200</v>
      </c>
      <c r="L6" s="165">
        <v>0</v>
      </c>
      <c r="M6" s="165">
        <v>0</v>
      </c>
      <c r="N6" s="165">
        <v>0</v>
      </c>
      <c r="O6" s="166">
        <v>0</v>
      </c>
      <c r="P6" s="167">
        <v>0</v>
      </c>
      <c r="Q6" s="167">
        <v>0</v>
      </c>
      <c r="R6" s="168">
        <v>0</v>
      </c>
      <c r="S6" s="168">
        <v>0</v>
      </c>
      <c r="T6" s="169"/>
      <c r="U6" s="167">
        <v>0</v>
      </c>
      <c r="V6" s="170">
        <v>0</v>
      </c>
      <c r="W6" s="171" t="s">
        <v>44</v>
      </c>
      <c r="X6" s="170">
        <v>0</v>
      </c>
    </row>
    <row r="7" spans="1:24" ht="61" x14ac:dyDescent="0.2">
      <c r="A7" s="40" t="s">
        <v>112</v>
      </c>
      <c r="B7" s="40"/>
      <c r="C7" s="49" t="s">
        <v>113</v>
      </c>
      <c r="D7" s="135" t="s">
        <v>114</v>
      </c>
      <c r="E7" s="159">
        <v>0</v>
      </c>
      <c r="F7" s="159">
        <v>15</v>
      </c>
      <c r="G7" s="143" t="s">
        <v>115</v>
      </c>
      <c r="H7" s="143" t="s">
        <v>131</v>
      </c>
      <c r="I7" s="136">
        <v>42</v>
      </c>
      <c r="J7" s="40" t="s">
        <v>43</v>
      </c>
      <c r="K7" s="50">
        <v>1200</v>
      </c>
      <c r="L7" s="144">
        <v>0</v>
      </c>
      <c r="M7" s="144">
        <v>0</v>
      </c>
      <c r="N7" s="144">
        <v>0</v>
      </c>
      <c r="O7" s="160">
        <v>18000</v>
      </c>
      <c r="P7" s="146">
        <v>0</v>
      </c>
      <c r="Q7" s="146">
        <v>0</v>
      </c>
      <c r="R7" s="148">
        <v>0</v>
      </c>
      <c r="S7" s="148">
        <v>0</v>
      </c>
      <c r="T7" s="149"/>
      <c r="U7" s="146">
        <v>0</v>
      </c>
      <c r="V7" s="145">
        <v>0</v>
      </c>
      <c r="W7" s="139" t="s">
        <v>44</v>
      </c>
      <c r="X7" s="145">
        <v>18000</v>
      </c>
    </row>
    <row r="8" spans="1:24" ht="37" x14ac:dyDescent="0.2">
      <c r="A8" s="40" t="s">
        <v>112</v>
      </c>
      <c r="B8" s="40"/>
      <c r="C8" s="49" t="s">
        <v>113</v>
      </c>
      <c r="D8" s="135" t="s">
        <v>114</v>
      </c>
      <c r="E8" s="159">
        <v>0</v>
      </c>
      <c r="F8" s="159">
        <v>20</v>
      </c>
      <c r="G8" s="143" t="s">
        <v>132</v>
      </c>
      <c r="H8" s="143" t="s">
        <v>133</v>
      </c>
      <c r="I8" s="136">
        <v>42</v>
      </c>
      <c r="J8" s="40" t="s">
        <v>43</v>
      </c>
      <c r="K8" s="50">
        <v>1200</v>
      </c>
      <c r="L8" s="144">
        <v>0</v>
      </c>
      <c r="M8" s="144">
        <v>0</v>
      </c>
      <c r="N8" s="144">
        <v>0</v>
      </c>
      <c r="O8" s="160">
        <v>24000</v>
      </c>
      <c r="P8" s="146">
        <v>0</v>
      </c>
      <c r="Q8" s="146">
        <v>0</v>
      </c>
      <c r="R8" s="148">
        <v>0</v>
      </c>
      <c r="S8" s="148">
        <v>0</v>
      </c>
      <c r="T8" s="149"/>
      <c r="U8" s="146">
        <v>0</v>
      </c>
      <c r="V8" s="145">
        <v>0</v>
      </c>
      <c r="W8" s="139" t="s">
        <v>44</v>
      </c>
      <c r="X8" s="145">
        <v>24000</v>
      </c>
    </row>
    <row r="9" spans="1:24" ht="37" x14ac:dyDescent="0.2">
      <c r="A9" s="40" t="s">
        <v>112</v>
      </c>
      <c r="B9" s="40"/>
      <c r="C9" s="49" t="s">
        <v>113</v>
      </c>
      <c r="D9" s="135" t="s">
        <v>114</v>
      </c>
      <c r="E9" s="159">
        <v>0</v>
      </c>
      <c r="F9" s="159">
        <v>20</v>
      </c>
      <c r="G9" s="143" t="s">
        <v>134</v>
      </c>
      <c r="H9" s="143" t="s">
        <v>135</v>
      </c>
      <c r="I9" s="136">
        <v>42</v>
      </c>
      <c r="J9" s="40" t="s">
        <v>43</v>
      </c>
      <c r="K9" s="50">
        <v>1200</v>
      </c>
      <c r="L9" s="144">
        <v>0</v>
      </c>
      <c r="M9" s="144">
        <v>0</v>
      </c>
      <c r="N9" s="144">
        <v>0</v>
      </c>
      <c r="O9" s="160">
        <v>24000</v>
      </c>
      <c r="P9" s="146">
        <v>0</v>
      </c>
      <c r="Q9" s="146">
        <v>0</v>
      </c>
      <c r="R9" s="148">
        <v>0</v>
      </c>
      <c r="S9" s="148">
        <v>0</v>
      </c>
      <c r="T9" s="149"/>
      <c r="U9" s="146">
        <v>0</v>
      </c>
      <c r="V9" s="145">
        <v>0</v>
      </c>
      <c r="W9" s="139" t="s">
        <v>44</v>
      </c>
      <c r="X9" s="145">
        <v>24000</v>
      </c>
    </row>
    <row r="10" spans="1:24" ht="37" x14ac:dyDescent="0.2">
      <c r="A10" s="40" t="s">
        <v>112</v>
      </c>
      <c r="B10" s="40"/>
      <c r="C10" s="49" t="s">
        <v>113</v>
      </c>
      <c r="D10" s="135" t="s">
        <v>114</v>
      </c>
      <c r="E10" s="159">
        <v>0</v>
      </c>
      <c r="F10" s="159">
        <v>14</v>
      </c>
      <c r="G10" s="143" t="s">
        <v>136</v>
      </c>
      <c r="H10" s="143" t="s">
        <v>137</v>
      </c>
      <c r="I10" s="136">
        <v>42</v>
      </c>
      <c r="J10" s="40" t="s">
        <v>43</v>
      </c>
      <c r="K10" s="50">
        <v>1200</v>
      </c>
      <c r="L10" s="144">
        <v>0</v>
      </c>
      <c r="M10" s="144">
        <v>0</v>
      </c>
      <c r="N10" s="144">
        <v>0</v>
      </c>
      <c r="O10" s="160">
        <v>16800</v>
      </c>
      <c r="P10" s="146">
        <v>0</v>
      </c>
      <c r="Q10" s="146">
        <v>0</v>
      </c>
      <c r="R10" s="148">
        <v>0</v>
      </c>
      <c r="S10" s="148">
        <v>0</v>
      </c>
      <c r="T10" s="149"/>
      <c r="U10" s="146">
        <v>0</v>
      </c>
      <c r="V10" s="145">
        <v>0</v>
      </c>
      <c r="W10" s="139" t="s">
        <v>44</v>
      </c>
      <c r="X10" s="145">
        <v>16800</v>
      </c>
    </row>
    <row r="11" spans="1:24" ht="37" x14ac:dyDescent="0.2">
      <c r="A11" s="40" t="s">
        <v>112</v>
      </c>
      <c r="B11" s="40"/>
      <c r="C11" s="49" t="s">
        <v>113</v>
      </c>
      <c r="D11" s="135" t="s">
        <v>114</v>
      </c>
      <c r="E11" s="159">
        <v>0</v>
      </c>
      <c r="F11" s="159">
        <v>20</v>
      </c>
      <c r="G11" s="143" t="s">
        <v>115</v>
      </c>
      <c r="H11" s="143" t="s">
        <v>139</v>
      </c>
      <c r="I11" s="136">
        <v>42</v>
      </c>
      <c r="J11" s="40" t="s">
        <v>43</v>
      </c>
      <c r="K11" s="50">
        <v>1200</v>
      </c>
      <c r="L11" s="144">
        <v>0</v>
      </c>
      <c r="M11" s="144">
        <v>0</v>
      </c>
      <c r="N11" s="144">
        <v>0</v>
      </c>
      <c r="O11" s="160">
        <v>24000</v>
      </c>
      <c r="P11" s="146">
        <v>0</v>
      </c>
      <c r="Q11" s="146">
        <v>0</v>
      </c>
      <c r="R11" s="148">
        <v>0</v>
      </c>
      <c r="S11" s="148">
        <v>0</v>
      </c>
      <c r="T11" s="149"/>
      <c r="U11" s="146">
        <v>0</v>
      </c>
      <c r="V11" s="145">
        <v>0</v>
      </c>
      <c r="W11" s="139" t="s">
        <v>44</v>
      </c>
      <c r="X11" s="145">
        <v>24000</v>
      </c>
    </row>
    <row r="12" spans="1:24" ht="37" x14ac:dyDescent="0.2">
      <c r="A12" s="40" t="s">
        <v>112</v>
      </c>
      <c r="B12" s="40"/>
      <c r="C12" s="49" t="s">
        <v>113</v>
      </c>
      <c r="D12" s="135" t="s">
        <v>114</v>
      </c>
      <c r="E12" s="159">
        <v>0</v>
      </c>
      <c r="F12" s="159">
        <v>40</v>
      </c>
      <c r="G12" s="143" t="s">
        <v>141</v>
      </c>
      <c r="H12" s="143" t="s">
        <v>142</v>
      </c>
      <c r="I12" s="136">
        <v>42</v>
      </c>
      <c r="J12" s="40" t="s">
        <v>43</v>
      </c>
      <c r="K12" s="50">
        <v>753</v>
      </c>
      <c r="L12" s="144">
        <v>0</v>
      </c>
      <c r="M12" s="144">
        <v>0</v>
      </c>
      <c r="N12" s="144">
        <v>0</v>
      </c>
      <c r="O12" s="160">
        <v>30120</v>
      </c>
      <c r="P12" s="146">
        <v>0</v>
      </c>
      <c r="Q12" s="146">
        <v>0</v>
      </c>
      <c r="R12" s="148">
        <v>0</v>
      </c>
      <c r="S12" s="148">
        <v>0</v>
      </c>
      <c r="T12" s="149"/>
      <c r="U12" s="146">
        <v>0</v>
      </c>
      <c r="V12" s="145">
        <v>0</v>
      </c>
      <c r="W12" s="139" t="s">
        <v>44</v>
      </c>
      <c r="X12" s="145">
        <v>30120</v>
      </c>
    </row>
    <row r="13" spans="1:24" ht="37" x14ac:dyDescent="0.2">
      <c r="A13" s="40" t="s">
        <v>112</v>
      </c>
      <c r="B13" s="40"/>
      <c r="C13" s="49" t="s">
        <v>113</v>
      </c>
      <c r="D13" s="135" t="s">
        <v>114</v>
      </c>
      <c r="E13" s="159">
        <v>15</v>
      </c>
      <c r="F13" s="159">
        <v>0</v>
      </c>
      <c r="G13" s="277" t="s">
        <v>144</v>
      </c>
      <c r="H13" s="143" t="s">
        <v>145</v>
      </c>
      <c r="I13" s="136">
        <v>42</v>
      </c>
      <c r="J13" s="40" t="s">
        <v>43</v>
      </c>
      <c r="K13" s="50">
        <v>753</v>
      </c>
      <c r="L13" s="144">
        <v>0</v>
      </c>
      <c r="M13" s="144">
        <v>0</v>
      </c>
      <c r="N13" s="144">
        <v>0</v>
      </c>
      <c r="O13" s="160">
        <v>11295</v>
      </c>
      <c r="P13" s="146">
        <v>0</v>
      </c>
      <c r="Q13" s="146">
        <v>0</v>
      </c>
      <c r="R13" s="148">
        <v>0</v>
      </c>
      <c r="S13" s="148">
        <v>0</v>
      </c>
      <c r="T13" s="149"/>
      <c r="U13" s="146">
        <v>0</v>
      </c>
      <c r="V13" s="145">
        <v>0</v>
      </c>
      <c r="W13" s="139" t="s">
        <v>44</v>
      </c>
      <c r="X13" s="145">
        <v>11295</v>
      </c>
    </row>
    <row r="14" spans="1:24" ht="37" x14ac:dyDescent="0.2">
      <c r="A14" s="40" t="s">
        <v>112</v>
      </c>
      <c r="B14" s="40"/>
      <c r="C14" s="49" t="s">
        <v>113</v>
      </c>
      <c r="D14" s="135" t="s">
        <v>114</v>
      </c>
      <c r="E14" s="159">
        <v>15</v>
      </c>
      <c r="F14" s="159">
        <v>0</v>
      </c>
      <c r="G14" s="135" t="s">
        <v>146</v>
      </c>
      <c r="H14" s="143" t="s">
        <v>147</v>
      </c>
      <c r="I14" s="136">
        <v>42</v>
      </c>
      <c r="J14" s="40" t="s">
        <v>43</v>
      </c>
      <c r="K14" s="50">
        <v>753</v>
      </c>
      <c r="L14" s="144">
        <v>0</v>
      </c>
      <c r="M14" s="144">
        <v>0</v>
      </c>
      <c r="N14" s="144">
        <v>0</v>
      </c>
      <c r="O14" s="160">
        <v>11295</v>
      </c>
      <c r="P14" s="146">
        <v>0</v>
      </c>
      <c r="Q14" s="146">
        <v>0</v>
      </c>
      <c r="R14" s="148">
        <v>0</v>
      </c>
      <c r="S14" s="148">
        <v>0</v>
      </c>
      <c r="T14" s="149"/>
      <c r="U14" s="146">
        <v>0</v>
      </c>
      <c r="V14" s="145">
        <v>0</v>
      </c>
      <c r="W14" s="139" t="s">
        <v>44</v>
      </c>
      <c r="X14" s="145">
        <v>11295</v>
      </c>
    </row>
    <row r="15" spans="1:24" ht="37" x14ac:dyDescent="0.2">
      <c r="A15" s="40" t="s">
        <v>112</v>
      </c>
      <c r="B15" s="40"/>
      <c r="C15" s="49" t="s">
        <v>113</v>
      </c>
      <c r="D15" s="135" t="s">
        <v>114</v>
      </c>
      <c r="E15" s="159">
        <v>15</v>
      </c>
      <c r="F15" s="159">
        <v>0</v>
      </c>
      <c r="G15" s="143" t="s">
        <v>128</v>
      </c>
      <c r="H15" s="143" t="s">
        <v>129</v>
      </c>
      <c r="I15" s="136">
        <v>42</v>
      </c>
      <c r="J15" s="40" t="s">
        <v>43</v>
      </c>
      <c r="K15" s="50">
        <v>1200</v>
      </c>
      <c r="L15" s="144">
        <v>0</v>
      </c>
      <c r="M15" s="144">
        <v>0</v>
      </c>
      <c r="N15" s="144">
        <v>0</v>
      </c>
      <c r="O15" s="160">
        <v>18000</v>
      </c>
      <c r="P15" s="146">
        <v>0</v>
      </c>
      <c r="Q15" s="146">
        <v>0</v>
      </c>
      <c r="R15" s="148">
        <v>0</v>
      </c>
      <c r="S15" s="148">
        <v>0</v>
      </c>
      <c r="T15" s="149"/>
      <c r="U15" s="146">
        <v>0</v>
      </c>
      <c r="V15" s="145">
        <v>0</v>
      </c>
      <c r="W15" s="139" t="s">
        <v>44</v>
      </c>
      <c r="X15" s="145">
        <v>18000</v>
      </c>
    </row>
    <row r="16" spans="1:24" ht="37" x14ac:dyDescent="0.2">
      <c r="A16" s="40" t="s">
        <v>112</v>
      </c>
      <c r="B16" s="40"/>
      <c r="C16" s="49" t="s">
        <v>113</v>
      </c>
      <c r="D16" s="135" t="s">
        <v>114</v>
      </c>
      <c r="E16" s="159">
        <v>15</v>
      </c>
      <c r="F16" s="159">
        <v>0</v>
      </c>
      <c r="G16" s="143" t="s">
        <v>148</v>
      </c>
      <c r="H16" s="143" t="s">
        <v>149</v>
      </c>
      <c r="I16" s="136">
        <v>42</v>
      </c>
      <c r="J16" s="40" t="s">
        <v>43</v>
      </c>
      <c r="K16" s="50">
        <v>753</v>
      </c>
      <c r="L16" s="144">
        <v>0</v>
      </c>
      <c r="M16" s="144">
        <v>0</v>
      </c>
      <c r="N16" s="144">
        <v>0</v>
      </c>
      <c r="O16" s="160">
        <v>11295</v>
      </c>
      <c r="P16" s="146">
        <v>0</v>
      </c>
      <c r="Q16" s="146">
        <v>0</v>
      </c>
      <c r="R16" s="148">
        <v>0</v>
      </c>
      <c r="S16" s="148">
        <v>0</v>
      </c>
      <c r="T16" s="149"/>
      <c r="U16" s="146">
        <v>0</v>
      </c>
      <c r="V16" s="145">
        <v>0</v>
      </c>
      <c r="W16" s="139" t="s">
        <v>44</v>
      </c>
      <c r="X16" s="145">
        <v>11295</v>
      </c>
    </row>
    <row r="17" spans="1:24" ht="37" x14ac:dyDescent="0.2">
      <c r="A17" s="40" t="s">
        <v>112</v>
      </c>
      <c r="B17" s="82" t="s">
        <v>150</v>
      </c>
      <c r="C17" s="49" t="s">
        <v>113</v>
      </c>
      <c r="D17" s="135" t="s">
        <v>114</v>
      </c>
      <c r="E17" s="159">
        <v>20</v>
      </c>
      <c r="F17" s="159">
        <v>0</v>
      </c>
      <c r="G17" s="143" t="s">
        <v>141</v>
      </c>
      <c r="H17" s="143" t="s">
        <v>142</v>
      </c>
      <c r="I17" s="136">
        <v>42</v>
      </c>
      <c r="J17" s="40" t="s">
        <v>43</v>
      </c>
      <c r="K17" s="50">
        <v>753</v>
      </c>
      <c r="L17" s="144">
        <v>0</v>
      </c>
      <c r="M17" s="144">
        <v>0</v>
      </c>
      <c r="N17" s="144">
        <v>0</v>
      </c>
      <c r="O17" s="160">
        <v>15060</v>
      </c>
      <c r="P17" s="146">
        <v>0</v>
      </c>
      <c r="Q17" s="146">
        <v>0</v>
      </c>
      <c r="R17" s="148">
        <v>0</v>
      </c>
      <c r="S17" s="148">
        <v>0</v>
      </c>
      <c r="T17" s="149"/>
      <c r="U17" s="146">
        <v>0</v>
      </c>
      <c r="V17" s="145">
        <v>0</v>
      </c>
      <c r="W17" s="139" t="s">
        <v>44</v>
      </c>
      <c r="X17" s="145">
        <v>15060</v>
      </c>
    </row>
    <row r="18" spans="1:24" ht="37" x14ac:dyDescent="0.2">
      <c r="A18" s="40" t="s">
        <v>112</v>
      </c>
      <c r="B18" s="40"/>
      <c r="C18" s="49" t="s">
        <v>113</v>
      </c>
      <c r="D18" s="135" t="s">
        <v>114</v>
      </c>
      <c r="E18" s="159">
        <v>20</v>
      </c>
      <c r="F18" s="159">
        <v>0</v>
      </c>
      <c r="G18" s="143" t="s">
        <v>134</v>
      </c>
      <c r="H18" s="143" t="s">
        <v>135</v>
      </c>
      <c r="I18" s="136">
        <v>42</v>
      </c>
      <c r="J18" s="40" t="s">
        <v>43</v>
      </c>
      <c r="K18" s="50">
        <v>1200</v>
      </c>
      <c r="L18" s="144">
        <v>0</v>
      </c>
      <c r="M18" s="144">
        <v>0</v>
      </c>
      <c r="N18" s="144">
        <v>0</v>
      </c>
      <c r="O18" s="160">
        <v>24000</v>
      </c>
      <c r="P18" s="146">
        <v>0</v>
      </c>
      <c r="Q18" s="146">
        <v>0</v>
      </c>
      <c r="R18" s="148">
        <v>0</v>
      </c>
      <c r="S18" s="148">
        <v>0</v>
      </c>
      <c r="T18" s="149"/>
      <c r="U18" s="146">
        <v>0</v>
      </c>
      <c r="V18" s="145">
        <v>0</v>
      </c>
      <c r="W18" s="139" t="s">
        <v>44</v>
      </c>
      <c r="X18" s="145">
        <v>24000</v>
      </c>
    </row>
    <row r="19" spans="1:24" ht="37" x14ac:dyDescent="0.2">
      <c r="A19" s="40" t="s">
        <v>112</v>
      </c>
      <c r="B19" s="40"/>
      <c r="C19" s="49" t="s">
        <v>113</v>
      </c>
      <c r="D19" s="135" t="s">
        <v>114</v>
      </c>
      <c r="E19" s="159">
        <v>20</v>
      </c>
      <c r="F19" s="159">
        <v>0</v>
      </c>
      <c r="G19" s="143" t="s">
        <v>152</v>
      </c>
      <c r="H19" s="143" t="s">
        <v>133</v>
      </c>
      <c r="I19" s="136">
        <v>42</v>
      </c>
      <c r="J19" s="40" t="s">
        <v>43</v>
      </c>
      <c r="K19" s="50">
        <v>1200</v>
      </c>
      <c r="L19" s="144">
        <v>0</v>
      </c>
      <c r="M19" s="144">
        <v>0</v>
      </c>
      <c r="N19" s="144">
        <v>0</v>
      </c>
      <c r="O19" s="160">
        <v>24000</v>
      </c>
      <c r="P19" s="146">
        <v>0</v>
      </c>
      <c r="Q19" s="146">
        <v>0</v>
      </c>
      <c r="R19" s="148">
        <v>0</v>
      </c>
      <c r="S19" s="148">
        <v>0</v>
      </c>
      <c r="T19" s="149"/>
      <c r="U19" s="146">
        <v>0</v>
      </c>
      <c r="V19" s="145">
        <v>0</v>
      </c>
      <c r="W19" s="139" t="s">
        <v>44</v>
      </c>
      <c r="X19" s="145">
        <v>24000</v>
      </c>
    </row>
    <row r="20" spans="1:24" ht="37" x14ac:dyDescent="0.2">
      <c r="A20" s="40" t="s">
        <v>112</v>
      </c>
      <c r="B20" s="40"/>
      <c r="C20" s="49" t="s">
        <v>113</v>
      </c>
      <c r="D20" s="135" t="s">
        <v>114</v>
      </c>
      <c r="E20" s="159">
        <v>20</v>
      </c>
      <c r="F20" s="159">
        <v>0</v>
      </c>
      <c r="G20" s="143" t="s">
        <v>136</v>
      </c>
      <c r="H20" s="143" t="s">
        <v>137</v>
      </c>
      <c r="I20" s="136">
        <v>42</v>
      </c>
      <c r="J20" s="40" t="s">
        <v>43</v>
      </c>
      <c r="K20" s="50">
        <v>1200</v>
      </c>
      <c r="L20" s="144">
        <v>0</v>
      </c>
      <c r="M20" s="144">
        <v>0</v>
      </c>
      <c r="N20" s="144">
        <v>0</v>
      </c>
      <c r="O20" s="160">
        <v>24000</v>
      </c>
      <c r="P20" s="146">
        <v>0</v>
      </c>
      <c r="Q20" s="146">
        <v>0</v>
      </c>
      <c r="R20" s="148">
        <v>0</v>
      </c>
      <c r="S20" s="148">
        <v>0</v>
      </c>
      <c r="T20" s="149"/>
      <c r="U20" s="146">
        <v>0</v>
      </c>
      <c r="V20" s="145">
        <v>0</v>
      </c>
      <c r="W20" s="139" t="s">
        <v>44</v>
      </c>
      <c r="X20" s="145">
        <v>24000</v>
      </c>
    </row>
    <row r="21" spans="1:24" ht="25" x14ac:dyDescent="0.2">
      <c r="A21" s="40" t="s">
        <v>112</v>
      </c>
      <c r="B21" s="40"/>
      <c r="C21" s="49" t="s">
        <v>153</v>
      </c>
      <c r="D21" s="135" t="s">
        <v>114</v>
      </c>
      <c r="E21" s="135" t="s">
        <v>154</v>
      </c>
      <c r="F21" s="143" t="s">
        <v>155</v>
      </c>
      <c r="G21" s="143" t="s">
        <v>156</v>
      </c>
      <c r="H21" s="143" t="s">
        <v>156</v>
      </c>
      <c r="I21" s="136"/>
      <c r="J21" s="40" t="s">
        <v>43</v>
      </c>
      <c r="K21" s="50">
        <v>0</v>
      </c>
      <c r="L21" s="144">
        <v>18</v>
      </c>
      <c r="M21" s="55">
        <v>0</v>
      </c>
      <c r="N21" s="144">
        <v>18</v>
      </c>
      <c r="O21" s="145">
        <v>0</v>
      </c>
      <c r="P21" s="146">
        <v>18</v>
      </c>
      <c r="Q21" s="146">
        <v>153</v>
      </c>
      <c r="R21" s="148">
        <v>0</v>
      </c>
      <c r="S21" s="148">
        <v>2754</v>
      </c>
      <c r="T21" s="149" t="s">
        <v>157</v>
      </c>
      <c r="U21" s="146">
        <v>0</v>
      </c>
      <c r="V21" s="145">
        <v>0</v>
      </c>
      <c r="W21" s="139" t="s">
        <v>44</v>
      </c>
      <c r="X21" s="145">
        <v>2754</v>
      </c>
    </row>
    <row r="22" spans="1:24" ht="25" x14ac:dyDescent="0.2">
      <c r="A22" s="40" t="s">
        <v>112</v>
      </c>
      <c r="B22" s="40"/>
      <c r="C22" s="49" t="s">
        <v>153</v>
      </c>
      <c r="D22" s="135" t="s">
        <v>114</v>
      </c>
      <c r="E22" s="135" t="s">
        <v>154</v>
      </c>
      <c r="F22" s="143" t="s">
        <v>155</v>
      </c>
      <c r="G22" s="143" t="s">
        <v>156</v>
      </c>
      <c r="H22" s="143" t="s">
        <v>156</v>
      </c>
      <c r="I22" s="136"/>
      <c r="J22" s="40" t="s">
        <v>43</v>
      </c>
      <c r="K22" s="50">
        <v>0</v>
      </c>
      <c r="L22" s="144">
        <v>0</v>
      </c>
      <c r="M22" s="55">
        <v>30</v>
      </c>
      <c r="N22" s="144">
        <v>30</v>
      </c>
      <c r="O22" s="145">
        <v>0</v>
      </c>
      <c r="P22" s="146">
        <v>30</v>
      </c>
      <c r="Q22" s="146">
        <v>153</v>
      </c>
      <c r="R22" s="148">
        <v>0</v>
      </c>
      <c r="S22" s="148">
        <v>4590</v>
      </c>
      <c r="T22" s="149" t="s">
        <v>157</v>
      </c>
      <c r="U22" s="146">
        <v>0</v>
      </c>
      <c r="V22" s="145">
        <v>0</v>
      </c>
      <c r="W22" s="139" t="s">
        <v>44</v>
      </c>
      <c r="X22" s="145">
        <v>4590</v>
      </c>
    </row>
    <row r="23" spans="1:24" ht="25" x14ac:dyDescent="0.2">
      <c r="A23" s="40" t="s">
        <v>112</v>
      </c>
      <c r="B23" s="40"/>
      <c r="C23" s="49" t="s">
        <v>153</v>
      </c>
      <c r="D23" s="135" t="s">
        <v>114</v>
      </c>
      <c r="E23" s="135" t="s">
        <v>158</v>
      </c>
      <c r="F23" s="143" t="s">
        <v>159</v>
      </c>
      <c r="G23" s="143" t="s">
        <v>156</v>
      </c>
      <c r="H23" s="143" t="s">
        <v>156</v>
      </c>
      <c r="I23" s="136"/>
      <c r="J23" s="40" t="s">
        <v>43</v>
      </c>
      <c r="K23" s="50">
        <v>0</v>
      </c>
      <c r="L23" s="144">
        <v>83</v>
      </c>
      <c r="M23" s="55">
        <v>0</v>
      </c>
      <c r="N23" s="144">
        <v>83</v>
      </c>
      <c r="O23" s="145">
        <v>0</v>
      </c>
      <c r="P23" s="146">
        <v>83</v>
      </c>
      <c r="Q23" s="146">
        <v>153</v>
      </c>
      <c r="R23" s="148">
        <v>0</v>
      </c>
      <c r="S23" s="148">
        <v>12699</v>
      </c>
      <c r="T23" s="149" t="s">
        <v>157</v>
      </c>
      <c r="U23" s="146">
        <v>0</v>
      </c>
      <c r="V23" s="145">
        <v>0</v>
      </c>
      <c r="W23" s="139" t="s">
        <v>44</v>
      </c>
      <c r="X23" s="145">
        <v>12699</v>
      </c>
    </row>
    <row r="24" spans="1:24" ht="25" x14ac:dyDescent="0.2">
      <c r="A24" s="40" t="s">
        <v>112</v>
      </c>
      <c r="B24" s="40"/>
      <c r="C24" s="49" t="s">
        <v>160</v>
      </c>
      <c r="D24" s="135" t="s">
        <v>114</v>
      </c>
      <c r="E24" s="135" t="s">
        <v>158</v>
      </c>
      <c r="F24" s="143" t="s">
        <v>159</v>
      </c>
      <c r="G24" s="143" t="s">
        <v>156</v>
      </c>
      <c r="H24" s="143" t="s">
        <v>156</v>
      </c>
      <c r="I24" s="136"/>
      <c r="J24" s="40" t="s">
        <v>43</v>
      </c>
      <c r="K24" s="50">
        <v>0</v>
      </c>
      <c r="L24" s="144">
        <v>14</v>
      </c>
      <c r="M24" s="55">
        <v>0</v>
      </c>
      <c r="N24" s="144">
        <v>14</v>
      </c>
      <c r="O24" s="145">
        <v>0</v>
      </c>
      <c r="P24" s="146">
        <v>14</v>
      </c>
      <c r="Q24" s="146">
        <v>153</v>
      </c>
      <c r="R24" s="148">
        <v>0</v>
      </c>
      <c r="S24" s="148">
        <v>2142</v>
      </c>
      <c r="T24" s="149" t="s">
        <v>157</v>
      </c>
      <c r="U24" s="146">
        <v>0</v>
      </c>
      <c r="V24" s="145">
        <v>0</v>
      </c>
      <c r="W24" s="139" t="s">
        <v>44</v>
      </c>
      <c r="X24" s="145">
        <v>2142</v>
      </c>
    </row>
    <row r="25" spans="1:24" ht="25" x14ac:dyDescent="0.2">
      <c r="A25" s="40" t="s">
        <v>112</v>
      </c>
      <c r="B25" s="40"/>
      <c r="C25" s="49" t="s">
        <v>153</v>
      </c>
      <c r="D25" s="135" t="s">
        <v>114</v>
      </c>
      <c r="E25" s="135" t="s">
        <v>158</v>
      </c>
      <c r="F25" s="143" t="s">
        <v>159</v>
      </c>
      <c r="G25" s="143" t="s">
        <v>156</v>
      </c>
      <c r="H25" s="143" t="s">
        <v>156</v>
      </c>
      <c r="I25" s="136"/>
      <c r="J25" s="40" t="s">
        <v>43</v>
      </c>
      <c r="K25" s="50">
        <v>0</v>
      </c>
      <c r="L25" s="144">
        <v>0</v>
      </c>
      <c r="M25" s="55">
        <v>84</v>
      </c>
      <c r="N25" s="144">
        <v>84</v>
      </c>
      <c r="O25" s="145">
        <v>0</v>
      </c>
      <c r="P25" s="146">
        <v>84</v>
      </c>
      <c r="Q25" s="146">
        <v>153</v>
      </c>
      <c r="R25" s="148">
        <v>0</v>
      </c>
      <c r="S25" s="148">
        <v>12852</v>
      </c>
      <c r="T25" s="149" t="s">
        <v>157</v>
      </c>
      <c r="U25" s="146">
        <v>0</v>
      </c>
      <c r="V25" s="145">
        <v>0</v>
      </c>
      <c r="W25" s="139" t="s">
        <v>44</v>
      </c>
      <c r="X25" s="145">
        <v>12852</v>
      </c>
    </row>
    <row r="26" spans="1:24" ht="37" x14ac:dyDescent="0.2">
      <c r="A26" s="40" t="s">
        <v>112</v>
      </c>
      <c r="B26" s="40" t="s">
        <v>161</v>
      </c>
      <c r="C26" s="49" t="s">
        <v>153</v>
      </c>
      <c r="D26" s="135" t="s">
        <v>114</v>
      </c>
      <c r="E26" s="135" t="s">
        <v>158</v>
      </c>
      <c r="F26" s="143" t="s">
        <v>162</v>
      </c>
      <c r="G26" s="143" t="s">
        <v>156</v>
      </c>
      <c r="H26" s="143" t="s">
        <v>156</v>
      </c>
      <c r="I26" s="136"/>
      <c r="J26" s="40" t="s">
        <v>43</v>
      </c>
      <c r="K26" s="50">
        <v>0</v>
      </c>
      <c r="L26" s="144">
        <v>0</v>
      </c>
      <c r="M26" s="55">
        <v>14</v>
      </c>
      <c r="N26" s="144">
        <v>14</v>
      </c>
      <c r="O26" s="145">
        <v>0</v>
      </c>
      <c r="P26" s="146">
        <v>14</v>
      </c>
      <c r="Q26" s="146">
        <v>153</v>
      </c>
      <c r="R26" s="148">
        <v>0</v>
      </c>
      <c r="S26" s="148">
        <v>2142</v>
      </c>
      <c r="T26" s="149" t="s">
        <v>157</v>
      </c>
      <c r="U26" s="146">
        <v>0</v>
      </c>
      <c r="V26" s="145">
        <v>0</v>
      </c>
      <c r="W26" s="139" t="s">
        <v>44</v>
      </c>
      <c r="X26" s="145">
        <v>2142</v>
      </c>
    </row>
    <row r="27" spans="1:24" ht="25" x14ac:dyDescent="0.2">
      <c r="A27" s="40" t="s">
        <v>112</v>
      </c>
      <c r="B27" s="40"/>
      <c r="C27" s="49" t="s">
        <v>163</v>
      </c>
      <c r="D27" s="135" t="s">
        <v>114</v>
      </c>
      <c r="E27" s="135" t="s">
        <v>158</v>
      </c>
      <c r="F27" s="143" t="s">
        <v>164</v>
      </c>
      <c r="G27" s="143" t="s">
        <v>156</v>
      </c>
      <c r="H27" s="143" t="s">
        <v>156</v>
      </c>
      <c r="I27" s="136"/>
      <c r="J27" s="40" t="s">
        <v>43</v>
      </c>
      <c r="K27" s="50">
        <v>0</v>
      </c>
      <c r="L27" s="144">
        <v>0</v>
      </c>
      <c r="M27" s="55">
        <v>15</v>
      </c>
      <c r="N27" s="144">
        <v>15</v>
      </c>
      <c r="O27" s="145">
        <v>0</v>
      </c>
      <c r="P27" s="146">
        <v>15</v>
      </c>
      <c r="Q27" s="146">
        <v>153</v>
      </c>
      <c r="R27" s="148">
        <v>0</v>
      </c>
      <c r="S27" s="148">
        <v>2295</v>
      </c>
      <c r="T27" s="149" t="s">
        <v>157</v>
      </c>
      <c r="U27" s="146">
        <v>0</v>
      </c>
      <c r="V27" s="145">
        <v>0</v>
      </c>
      <c r="W27" s="139" t="s">
        <v>44</v>
      </c>
      <c r="X27" s="145">
        <v>2295</v>
      </c>
    </row>
    <row r="28" spans="1:24" ht="25" x14ac:dyDescent="0.2">
      <c r="A28" s="40" t="s">
        <v>112</v>
      </c>
      <c r="B28" s="40"/>
      <c r="C28" s="176" t="s">
        <v>165</v>
      </c>
      <c r="D28" s="142" t="s">
        <v>114</v>
      </c>
      <c r="E28" s="142" t="s">
        <v>166</v>
      </c>
      <c r="F28" s="138" t="s">
        <v>166</v>
      </c>
      <c r="G28" s="138" t="s">
        <v>166</v>
      </c>
      <c r="H28" s="143" t="s">
        <v>167</v>
      </c>
      <c r="I28" s="150" t="s">
        <v>166</v>
      </c>
      <c r="J28" s="82" t="s">
        <v>166</v>
      </c>
      <c r="K28" s="177" t="s">
        <v>166</v>
      </c>
      <c r="L28" s="144">
        <v>0</v>
      </c>
      <c r="M28" s="144">
        <v>0</v>
      </c>
      <c r="N28" s="144">
        <v>0</v>
      </c>
      <c r="O28" s="160">
        <v>0</v>
      </c>
      <c r="P28" s="146">
        <v>0</v>
      </c>
      <c r="Q28" s="146">
        <v>0</v>
      </c>
      <c r="R28" s="148"/>
      <c r="S28" s="148">
        <v>0</v>
      </c>
      <c r="T28" s="149"/>
      <c r="U28" s="146">
        <v>0</v>
      </c>
      <c r="V28" s="145">
        <v>84000</v>
      </c>
      <c r="W28" s="139" t="s">
        <v>168</v>
      </c>
      <c r="X28" s="145">
        <v>84000</v>
      </c>
    </row>
    <row r="29" spans="1:24" ht="25" x14ac:dyDescent="0.2">
      <c r="A29" s="40" t="s">
        <v>112</v>
      </c>
      <c r="B29" s="40"/>
      <c r="C29" s="176" t="s">
        <v>165</v>
      </c>
      <c r="D29" s="135" t="s">
        <v>114</v>
      </c>
      <c r="E29" s="135" t="s">
        <v>166</v>
      </c>
      <c r="F29" s="143" t="s">
        <v>166</v>
      </c>
      <c r="G29" s="143" t="s">
        <v>166</v>
      </c>
      <c r="H29" s="143" t="s">
        <v>169</v>
      </c>
      <c r="I29" s="136" t="s">
        <v>166</v>
      </c>
      <c r="J29" s="40" t="s">
        <v>166</v>
      </c>
      <c r="K29" s="50" t="s">
        <v>166</v>
      </c>
      <c r="L29" s="144">
        <v>0</v>
      </c>
      <c r="M29" s="144">
        <v>0</v>
      </c>
      <c r="N29" s="144">
        <v>0</v>
      </c>
      <c r="O29" s="160">
        <v>0</v>
      </c>
      <c r="P29" s="146">
        <v>0</v>
      </c>
      <c r="Q29" s="146">
        <v>0</v>
      </c>
      <c r="R29" s="148"/>
      <c r="S29" s="148">
        <v>0</v>
      </c>
      <c r="T29" s="149"/>
      <c r="U29" s="146">
        <v>0</v>
      </c>
      <c r="V29" s="145">
        <v>31960</v>
      </c>
      <c r="W29" s="139" t="s">
        <v>170</v>
      </c>
      <c r="X29" s="145">
        <v>31960</v>
      </c>
    </row>
    <row r="30" spans="1:24" ht="25" x14ac:dyDescent="0.2">
      <c r="A30" s="40" t="s">
        <v>112</v>
      </c>
      <c r="B30" s="40"/>
      <c r="C30" s="176" t="s">
        <v>165</v>
      </c>
      <c r="D30" s="135" t="s">
        <v>114</v>
      </c>
      <c r="E30" s="135" t="s">
        <v>166</v>
      </c>
      <c r="F30" s="143" t="s">
        <v>166</v>
      </c>
      <c r="G30" s="143" t="s">
        <v>166</v>
      </c>
      <c r="H30" s="143" t="s">
        <v>171</v>
      </c>
      <c r="I30" s="136" t="s">
        <v>166</v>
      </c>
      <c r="J30" s="40" t="s">
        <v>166</v>
      </c>
      <c r="K30" s="50" t="s">
        <v>166</v>
      </c>
      <c r="L30" s="144">
        <v>0</v>
      </c>
      <c r="M30" s="144">
        <v>0</v>
      </c>
      <c r="N30" s="144">
        <v>0</v>
      </c>
      <c r="O30" s="160">
        <v>0</v>
      </c>
      <c r="P30" s="146">
        <v>0</v>
      </c>
      <c r="Q30" s="146">
        <v>0</v>
      </c>
      <c r="R30" s="148"/>
      <c r="S30" s="148">
        <v>0</v>
      </c>
      <c r="T30" s="149"/>
      <c r="U30" s="146">
        <v>0</v>
      </c>
      <c r="V30" s="145">
        <v>94500</v>
      </c>
      <c r="W30" s="139" t="s">
        <v>172</v>
      </c>
      <c r="X30" s="145">
        <v>94500</v>
      </c>
    </row>
    <row r="31" spans="1:24" ht="25" x14ac:dyDescent="0.2">
      <c r="A31" s="40" t="s">
        <v>112</v>
      </c>
      <c r="B31" s="40"/>
      <c r="C31" s="176" t="s">
        <v>165</v>
      </c>
      <c r="D31" s="135" t="s">
        <v>114</v>
      </c>
      <c r="E31" s="135" t="s">
        <v>166</v>
      </c>
      <c r="F31" s="143" t="s">
        <v>166</v>
      </c>
      <c r="G31" s="143" t="s">
        <v>166</v>
      </c>
      <c r="H31" s="143" t="s">
        <v>173</v>
      </c>
      <c r="I31" s="136" t="s">
        <v>166</v>
      </c>
      <c r="J31" s="40" t="s">
        <v>166</v>
      </c>
      <c r="K31" s="50" t="s">
        <v>166</v>
      </c>
      <c r="L31" s="144">
        <v>0</v>
      </c>
      <c r="M31" s="144">
        <v>0</v>
      </c>
      <c r="N31" s="144">
        <v>0</v>
      </c>
      <c r="O31" s="160">
        <v>0</v>
      </c>
      <c r="P31" s="146">
        <v>0</v>
      </c>
      <c r="Q31" s="146">
        <v>0</v>
      </c>
      <c r="R31" s="148"/>
      <c r="S31" s="148">
        <v>0</v>
      </c>
      <c r="T31" s="149"/>
      <c r="U31" s="146">
        <v>0</v>
      </c>
      <c r="V31" s="145">
        <v>39055</v>
      </c>
      <c r="W31" s="139" t="s">
        <v>174</v>
      </c>
      <c r="X31" s="145">
        <v>39055</v>
      </c>
    </row>
    <row r="32" spans="1:24" ht="25" x14ac:dyDescent="0.2">
      <c r="A32" s="40" t="s">
        <v>112</v>
      </c>
      <c r="B32" s="40"/>
      <c r="C32" s="49" t="s">
        <v>153</v>
      </c>
      <c r="D32" s="135" t="s">
        <v>114</v>
      </c>
      <c r="E32" s="135" t="s">
        <v>63</v>
      </c>
      <c r="F32" s="143" t="s">
        <v>155</v>
      </c>
      <c r="G32" s="143" t="s">
        <v>156</v>
      </c>
      <c r="H32" s="143" t="s">
        <v>156</v>
      </c>
      <c r="I32" s="136"/>
      <c r="J32" s="40" t="s">
        <v>43</v>
      </c>
      <c r="K32" s="50">
        <v>0</v>
      </c>
      <c r="L32" s="144">
        <v>25</v>
      </c>
      <c r="M32" s="55">
        <v>0</v>
      </c>
      <c r="N32" s="144">
        <v>25</v>
      </c>
      <c r="O32" s="145">
        <v>0</v>
      </c>
      <c r="P32" s="146">
        <v>25</v>
      </c>
      <c r="Q32" s="146">
        <v>153</v>
      </c>
      <c r="R32" s="148">
        <v>0</v>
      </c>
      <c r="S32" s="148">
        <v>3825</v>
      </c>
      <c r="T32" s="149" t="s">
        <v>157</v>
      </c>
      <c r="U32" s="146">
        <v>0</v>
      </c>
      <c r="V32" s="145">
        <v>0</v>
      </c>
      <c r="W32" s="139" t="s">
        <v>44</v>
      </c>
      <c r="X32" s="145">
        <v>3825</v>
      </c>
    </row>
    <row r="33" spans="1:24" ht="25" x14ac:dyDescent="0.2">
      <c r="A33" s="40" t="s">
        <v>112</v>
      </c>
      <c r="B33" s="40"/>
      <c r="C33" s="49" t="s">
        <v>153</v>
      </c>
      <c r="D33" s="135" t="s">
        <v>114</v>
      </c>
      <c r="E33" s="135" t="s">
        <v>63</v>
      </c>
      <c r="F33" s="143" t="s">
        <v>155</v>
      </c>
      <c r="G33" s="143" t="s">
        <v>156</v>
      </c>
      <c r="H33" s="143" t="s">
        <v>156</v>
      </c>
      <c r="I33" s="136"/>
      <c r="J33" s="40" t="s">
        <v>43</v>
      </c>
      <c r="K33" s="50">
        <v>0</v>
      </c>
      <c r="L33" s="144">
        <v>0</v>
      </c>
      <c r="M33" s="55">
        <v>30</v>
      </c>
      <c r="N33" s="144">
        <v>30</v>
      </c>
      <c r="O33" s="145">
        <v>0</v>
      </c>
      <c r="P33" s="146">
        <v>30</v>
      </c>
      <c r="Q33" s="146">
        <v>153</v>
      </c>
      <c r="R33" s="148">
        <v>0</v>
      </c>
      <c r="S33" s="148">
        <v>4590</v>
      </c>
      <c r="T33" s="149" t="s">
        <v>157</v>
      </c>
      <c r="U33" s="146">
        <v>0</v>
      </c>
      <c r="V33" s="145">
        <v>0</v>
      </c>
      <c r="W33" s="139" t="s">
        <v>44</v>
      </c>
      <c r="X33" s="145">
        <v>4590</v>
      </c>
    </row>
    <row r="34" spans="1:24" ht="25" x14ac:dyDescent="0.2">
      <c r="A34" s="40" t="s">
        <v>275</v>
      </c>
      <c r="B34" s="40"/>
      <c r="C34" s="49" t="s">
        <v>276</v>
      </c>
      <c r="D34" s="135" t="s">
        <v>114</v>
      </c>
      <c r="E34" s="135" t="s">
        <v>154</v>
      </c>
      <c r="F34" s="143" t="s">
        <v>277</v>
      </c>
      <c r="G34" s="143" t="s">
        <v>278</v>
      </c>
      <c r="H34" s="143" t="s">
        <v>119</v>
      </c>
      <c r="I34" s="136">
        <v>42</v>
      </c>
      <c r="J34" s="40" t="s">
        <v>58</v>
      </c>
      <c r="K34" s="41">
        <v>585</v>
      </c>
      <c r="L34" s="144">
        <v>19</v>
      </c>
      <c r="M34" s="144">
        <v>0</v>
      </c>
      <c r="N34" s="144">
        <v>19</v>
      </c>
      <c r="O34" s="145">
        <v>11115</v>
      </c>
      <c r="P34" s="146">
        <v>28</v>
      </c>
      <c r="Q34" s="146">
        <v>36</v>
      </c>
      <c r="R34" s="148">
        <v>0.4</v>
      </c>
      <c r="S34" s="148">
        <v>403.2</v>
      </c>
      <c r="T34" s="149" t="s">
        <v>279</v>
      </c>
      <c r="U34" s="146">
        <v>0</v>
      </c>
      <c r="V34" s="145">
        <v>0</v>
      </c>
      <c r="W34" s="139" t="s">
        <v>44</v>
      </c>
      <c r="X34" s="145">
        <v>11518.2</v>
      </c>
    </row>
    <row r="35" spans="1:24" ht="49" x14ac:dyDescent="0.2">
      <c r="A35" s="40" t="s">
        <v>275</v>
      </c>
      <c r="B35" s="40"/>
      <c r="C35" s="49" t="s">
        <v>276</v>
      </c>
      <c r="D35" s="135" t="s">
        <v>114</v>
      </c>
      <c r="E35" s="135" t="s">
        <v>154</v>
      </c>
      <c r="F35" s="143" t="s">
        <v>281</v>
      </c>
      <c r="G35" s="143" t="s">
        <v>282</v>
      </c>
      <c r="H35" s="143" t="s">
        <v>283</v>
      </c>
      <c r="I35" s="136">
        <v>42</v>
      </c>
      <c r="J35" s="40" t="s">
        <v>58</v>
      </c>
      <c r="K35" s="41">
        <v>585</v>
      </c>
      <c r="L35" s="144">
        <v>9</v>
      </c>
      <c r="M35" s="144">
        <v>0</v>
      </c>
      <c r="N35" s="144">
        <v>9</v>
      </c>
      <c r="O35" s="145">
        <v>5265</v>
      </c>
      <c r="P35" s="146">
        <v>14</v>
      </c>
      <c r="Q35" s="146">
        <v>55</v>
      </c>
      <c r="R35" s="148">
        <v>0.4</v>
      </c>
      <c r="S35" s="148">
        <v>308</v>
      </c>
      <c r="T35" s="155" t="s">
        <v>284</v>
      </c>
      <c r="U35" s="146">
        <v>0</v>
      </c>
      <c r="V35" s="145">
        <v>0</v>
      </c>
      <c r="W35" s="139" t="s">
        <v>44</v>
      </c>
      <c r="X35" s="145">
        <v>5573</v>
      </c>
    </row>
    <row r="36" spans="1:24" ht="25" x14ac:dyDescent="0.2">
      <c r="A36" s="40" t="s">
        <v>275</v>
      </c>
      <c r="B36" s="40"/>
      <c r="C36" s="49" t="s">
        <v>276</v>
      </c>
      <c r="D36" s="135" t="s">
        <v>114</v>
      </c>
      <c r="E36" s="135" t="s">
        <v>154</v>
      </c>
      <c r="F36" s="143" t="s">
        <v>287</v>
      </c>
      <c r="G36" s="143" t="s">
        <v>288</v>
      </c>
      <c r="H36" s="143" t="s">
        <v>125</v>
      </c>
      <c r="I36" s="136">
        <v>42</v>
      </c>
      <c r="J36" s="40" t="s">
        <v>58</v>
      </c>
      <c r="K36" s="41">
        <v>585</v>
      </c>
      <c r="L36" s="144">
        <v>0</v>
      </c>
      <c r="M36" s="144">
        <v>14</v>
      </c>
      <c r="N36" s="144">
        <v>14</v>
      </c>
      <c r="O36" s="145">
        <v>8190</v>
      </c>
      <c r="P36" s="146">
        <v>28</v>
      </c>
      <c r="Q36" s="146">
        <v>23</v>
      </c>
      <c r="R36" s="148">
        <v>0.4</v>
      </c>
      <c r="S36" s="148">
        <v>257.60000000000002</v>
      </c>
      <c r="T36" s="149" t="s">
        <v>289</v>
      </c>
      <c r="U36" s="146">
        <v>0</v>
      </c>
      <c r="V36" s="145">
        <v>0</v>
      </c>
      <c r="W36" s="139" t="s">
        <v>44</v>
      </c>
      <c r="X36" s="145">
        <v>8447.6</v>
      </c>
    </row>
    <row r="37" spans="1:24" ht="25" x14ac:dyDescent="0.2">
      <c r="A37" s="40" t="s">
        <v>275</v>
      </c>
      <c r="B37" s="40"/>
      <c r="C37" s="49" t="s">
        <v>276</v>
      </c>
      <c r="D37" s="135" t="s">
        <v>114</v>
      </c>
      <c r="E37" s="135" t="s">
        <v>154</v>
      </c>
      <c r="F37" s="143" t="s">
        <v>291</v>
      </c>
      <c r="G37" s="143" t="s">
        <v>292</v>
      </c>
      <c r="H37" s="143" t="s">
        <v>293</v>
      </c>
      <c r="I37" s="136">
        <v>42</v>
      </c>
      <c r="J37" s="40" t="s">
        <v>58</v>
      </c>
      <c r="K37" s="41">
        <v>585</v>
      </c>
      <c r="L37" s="144">
        <v>0</v>
      </c>
      <c r="M37" s="144">
        <v>13</v>
      </c>
      <c r="N37" s="144">
        <v>13</v>
      </c>
      <c r="O37" s="145">
        <v>7605</v>
      </c>
      <c r="P37" s="146">
        <v>28</v>
      </c>
      <c r="Q37" s="146">
        <v>20</v>
      </c>
      <c r="R37" s="148">
        <v>0.4</v>
      </c>
      <c r="S37" s="148">
        <v>224</v>
      </c>
      <c r="T37" s="149" t="s">
        <v>294</v>
      </c>
      <c r="U37" s="146">
        <v>0</v>
      </c>
      <c r="V37" s="145">
        <v>0</v>
      </c>
      <c r="W37" s="139" t="s">
        <v>44</v>
      </c>
      <c r="X37" s="145">
        <v>7829</v>
      </c>
    </row>
    <row r="38" spans="1:24" ht="25" x14ac:dyDescent="0.2">
      <c r="A38" s="40" t="s">
        <v>275</v>
      </c>
      <c r="B38" s="40"/>
      <c r="C38" s="49" t="s">
        <v>276</v>
      </c>
      <c r="D38" s="135" t="s">
        <v>114</v>
      </c>
      <c r="E38" s="135" t="s">
        <v>154</v>
      </c>
      <c r="F38" s="143" t="s">
        <v>291</v>
      </c>
      <c r="G38" s="143" t="s">
        <v>296</v>
      </c>
      <c r="H38" s="143" t="s">
        <v>297</v>
      </c>
      <c r="I38" s="136">
        <v>42</v>
      </c>
      <c r="J38" s="40" t="s">
        <v>58</v>
      </c>
      <c r="K38" s="41">
        <v>585</v>
      </c>
      <c r="L38" s="144">
        <v>0</v>
      </c>
      <c r="M38" s="144">
        <v>23</v>
      </c>
      <c r="N38" s="144">
        <v>23</v>
      </c>
      <c r="O38" s="145">
        <v>13455</v>
      </c>
      <c r="P38" s="146">
        <v>28</v>
      </c>
      <c r="Q38" s="146">
        <v>20</v>
      </c>
      <c r="R38" s="148">
        <v>0.4</v>
      </c>
      <c r="S38" s="148">
        <v>224</v>
      </c>
      <c r="T38" s="149" t="s">
        <v>298</v>
      </c>
      <c r="U38" s="146">
        <v>0</v>
      </c>
      <c r="V38" s="145">
        <v>0</v>
      </c>
      <c r="W38" s="139" t="s">
        <v>44</v>
      </c>
      <c r="X38" s="145">
        <v>13679</v>
      </c>
    </row>
    <row r="39" spans="1:24" ht="25" x14ac:dyDescent="0.2">
      <c r="A39" s="40" t="s">
        <v>275</v>
      </c>
      <c r="B39" s="40"/>
      <c r="C39" s="49" t="s">
        <v>276</v>
      </c>
      <c r="D39" s="135" t="s">
        <v>114</v>
      </c>
      <c r="E39" s="135" t="s">
        <v>154</v>
      </c>
      <c r="F39" s="143" t="s">
        <v>291</v>
      </c>
      <c r="G39" s="143" t="s">
        <v>300</v>
      </c>
      <c r="H39" s="143" t="s">
        <v>147</v>
      </c>
      <c r="I39" s="136">
        <v>42</v>
      </c>
      <c r="J39" s="40" t="s">
        <v>58</v>
      </c>
      <c r="K39" s="41">
        <v>585</v>
      </c>
      <c r="L39" s="144">
        <v>0</v>
      </c>
      <c r="M39" s="144">
        <v>19</v>
      </c>
      <c r="N39" s="144">
        <v>19</v>
      </c>
      <c r="O39" s="145">
        <v>11115</v>
      </c>
      <c r="P39" s="146">
        <v>28</v>
      </c>
      <c r="Q39" s="146">
        <v>20</v>
      </c>
      <c r="R39" s="148">
        <v>0.4</v>
      </c>
      <c r="S39" s="148">
        <v>224</v>
      </c>
      <c r="T39" s="149" t="s">
        <v>301</v>
      </c>
      <c r="U39" s="146">
        <v>0</v>
      </c>
      <c r="V39" s="145">
        <v>0</v>
      </c>
      <c r="W39" s="139" t="s">
        <v>44</v>
      </c>
      <c r="X39" s="145">
        <v>11339</v>
      </c>
    </row>
    <row r="40" spans="1:24" ht="25" x14ac:dyDescent="0.2">
      <c r="A40" s="40" t="s">
        <v>275</v>
      </c>
      <c r="B40" s="40"/>
      <c r="C40" s="49" t="s">
        <v>276</v>
      </c>
      <c r="D40" s="135" t="s">
        <v>114</v>
      </c>
      <c r="E40" s="135" t="s">
        <v>158</v>
      </c>
      <c r="F40" s="143" t="s">
        <v>303</v>
      </c>
      <c r="G40" s="143" t="s">
        <v>304</v>
      </c>
      <c r="H40" s="143" t="s">
        <v>119</v>
      </c>
      <c r="I40" s="136">
        <v>42</v>
      </c>
      <c r="J40" s="40" t="s">
        <v>58</v>
      </c>
      <c r="K40" s="41">
        <v>585</v>
      </c>
      <c r="L40" s="144">
        <v>23</v>
      </c>
      <c r="M40" s="144">
        <v>0</v>
      </c>
      <c r="N40" s="144">
        <v>23</v>
      </c>
      <c r="O40" s="145">
        <v>13455</v>
      </c>
      <c r="P40" s="146">
        <v>28</v>
      </c>
      <c r="Q40" s="146">
        <v>53</v>
      </c>
      <c r="R40" s="148">
        <v>0.4</v>
      </c>
      <c r="S40" s="148">
        <v>593.60000000000014</v>
      </c>
      <c r="T40" s="149" t="s">
        <v>305</v>
      </c>
      <c r="U40" s="146">
        <v>0</v>
      </c>
      <c r="V40" s="145">
        <v>0</v>
      </c>
      <c r="W40" s="139" t="s">
        <v>44</v>
      </c>
      <c r="X40" s="145">
        <v>14048.6</v>
      </c>
    </row>
    <row r="41" spans="1:24" ht="25" x14ac:dyDescent="0.2">
      <c r="A41" s="40" t="s">
        <v>275</v>
      </c>
      <c r="B41" s="40"/>
      <c r="C41" s="49" t="s">
        <v>276</v>
      </c>
      <c r="D41" s="135" t="s">
        <v>114</v>
      </c>
      <c r="E41" s="135" t="s">
        <v>158</v>
      </c>
      <c r="F41" s="143" t="s">
        <v>307</v>
      </c>
      <c r="G41" s="143" t="s">
        <v>308</v>
      </c>
      <c r="H41" s="143" t="s">
        <v>119</v>
      </c>
      <c r="I41" s="136">
        <v>42</v>
      </c>
      <c r="J41" s="40" t="s">
        <v>58</v>
      </c>
      <c r="K41" s="41">
        <v>585</v>
      </c>
      <c r="L41" s="144">
        <v>0</v>
      </c>
      <c r="M41" s="144">
        <v>25</v>
      </c>
      <c r="N41" s="144">
        <v>25</v>
      </c>
      <c r="O41" s="145">
        <v>14625</v>
      </c>
      <c r="P41" s="146">
        <v>28</v>
      </c>
      <c r="Q41" s="146">
        <v>12</v>
      </c>
      <c r="R41" s="148">
        <v>0.4</v>
      </c>
      <c r="S41" s="148">
        <v>134.40000000000003</v>
      </c>
      <c r="T41" s="149" t="s">
        <v>309</v>
      </c>
      <c r="U41" s="146">
        <v>0</v>
      </c>
      <c r="V41" s="145">
        <v>0</v>
      </c>
      <c r="W41" s="139" t="s">
        <v>44</v>
      </c>
      <c r="X41" s="145">
        <v>14759.4</v>
      </c>
    </row>
    <row r="42" spans="1:24" ht="25" x14ac:dyDescent="0.2">
      <c r="A42" s="40" t="s">
        <v>275</v>
      </c>
      <c r="B42" s="40"/>
      <c r="C42" s="49" t="s">
        <v>276</v>
      </c>
      <c r="D42" s="135" t="s">
        <v>114</v>
      </c>
      <c r="E42" s="135" t="s">
        <v>158</v>
      </c>
      <c r="F42" s="143" t="s">
        <v>311</v>
      </c>
      <c r="G42" s="143" t="s">
        <v>312</v>
      </c>
      <c r="H42" s="143" t="s">
        <v>119</v>
      </c>
      <c r="I42" s="136">
        <v>42</v>
      </c>
      <c r="J42" s="40" t="s">
        <v>58</v>
      </c>
      <c r="K42" s="41">
        <v>585</v>
      </c>
      <c r="L42" s="144">
        <v>0</v>
      </c>
      <c r="M42" s="144">
        <v>22</v>
      </c>
      <c r="N42" s="144">
        <v>22</v>
      </c>
      <c r="O42" s="145">
        <v>12870</v>
      </c>
      <c r="P42" s="146">
        <v>28</v>
      </c>
      <c r="Q42" s="146">
        <v>35</v>
      </c>
      <c r="R42" s="148">
        <v>0.4</v>
      </c>
      <c r="S42" s="148">
        <v>392</v>
      </c>
      <c r="T42" s="149" t="s">
        <v>309</v>
      </c>
      <c r="U42" s="146">
        <v>0</v>
      </c>
      <c r="V42" s="145">
        <v>0</v>
      </c>
      <c r="W42" s="139" t="s">
        <v>44</v>
      </c>
      <c r="X42" s="145">
        <v>13262</v>
      </c>
    </row>
    <row r="43" spans="1:24" ht="25" x14ac:dyDescent="0.2">
      <c r="A43" s="40" t="s">
        <v>275</v>
      </c>
      <c r="B43" s="40"/>
      <c r="C43" s="49" t="s">
        <v>276</v>
      </c>
      <c r="D43" s="135" t="s">
        <v>114</v>
      </c>
      <c r="E43" s="135" t="s">
        <v>158</v>
      </c>
      <c r="F43" s="143" t="s">
        <v>307</v>
      </c>
      <c r="G43" s="143" t="s">
        <v>308</v>
      </c>
      <c r="H43" s="143" t="s">
        <v>119</v>
      </c>
      <c r="I43" s="136">
        <v>42</v>
      </c>
      <c r="J43" s="40" t="s">
        <v>58</v>
      </c>
      <c r="K43" s="41">
        <v>585</v>
      </c>
      <c r="L43" s="144">
        <v>18</v>
      </c>
      <c r="M43" s="144">
        <v>0</v>
      </c>
      <c r="N43" s="144">
        <v>18</v>
      </c>
      <c r="O43" s="145">
        <v>10530</v>
      </c>
      <c r="P43" s="146">
        <v>28</v>
      </c>
      <c r="Q43" s="146">
        <v>12</v>
      </c>
      <c r="R43" s="148">
        <v>0.4</v>
      </c>
      <c r="S43" s="148">
        <v>134.40000000000003</v>
      </c>
      <c r="T43" s="149" t="s">
        <v>309</v>
      </c>
      <c r="U43" s="146">
        <v>0</v>
      </c>
      <c r="V43" s="145">
        <v>0</v>
      </c>
      <c r="W43" s="139" t="s">
        <v>44</v>
      </c>
      <c r="X43" s="145">
        <v>10664.4</v>
      </c>
    </row>
    <row r="44" spans="1:24" ht="25" x14ac:dyDescent="0.2">
      <c r="A44" s="40" t="s">
        <v>275</v>
      </c>
      <c r="B44" s="40"/>
      <c r="C44" s="49" t="s">
        <v>276</v>
      </c>
      <c r="D44" s="135" t="s">
        <v>114</v>
      </c>
      <c r="E44" s="135" t="s">
        <v>158</v>
      </c>
      <c r="F44" s="143" t="s">
        <v>314</v>
      </c>
      <c r="G44" s="143" t="s">
        <v>315</v>
      </c>
      <c r="H44" s="143" t="s">
        <v>147</v>
      </c>
      <c r="I44" s="136">
        <v>42</v>
      </c>
      <c r="J44" s="40" t="s">
        <v>58</v>
      </c>
      <c r="K44" s="41">
        <v>585</v>
      </c>
      <c r="L44" s="144">
        <v>0</v>
      </c>
      <c r="M44" s="144">
        <v>25</v>
      </c>
      <c r="N44" s="144">
        <v>25</v>
      </c>
      <c r="O44" s="145">
        <v>14625</v>
      </c>
      <c r="P44" s="146">
        <v>28</v>
      </c>
      <c r="Q44" s="146">
        <v>12</v>
      </c>
      <c r="R44" s="148">
        <v>0.4</v>
      </c>
      <c r="S44" s="148">
        <v>134.40000000000003</v>
      </c>
      <c r="T44" s="149" t="s">
        <v>316</v>
      </c>
      <c r="U44" s="146">
        <v>0</v>
      </c>
      <c r="V44" s="145">
        <v>0</v>
      </c>
      <c r="W44" s="139" t="s">
        <v>44</v>
      </c>
      <c r="X44" s="145">
        <v>14759.4</v>
      </c>
    </row>
    <row r="45" spans="1:24" ht="61" x14ac:dyDescent="0.2">
      <c r="A45" s="40" t="s">
        <v>275</v>
      </c>
      <c r="B45" s="40"/>
      <c r="C45" s="49" t="s">
        <v>276</v>
      </c>
      <c r="D45" s="135" t="s">
        <v>114</v>
      </c>
      <c r="E45" s="135" t="s">
        <v>54</v>
      </c>
      <c r="F45" s="143" t="s">
        <v>318</v>
      </c>
      <c r="G45" s="143" t="s">
        <v>319</v>
      </c>
      <c r="H45" s="143" t="s">
        <v>119</v>
      </c>
      <c r="I45" s="136">
        <v>42</v>
      </c>
      <c r="J45" s="40" t="s">
        <v>58</v>
      </c>
      <c r="K45" s="41">
        <v>585</v>
      </c>
      <c r="L45" s="144">
        <v>21</v>
      </c>
      <c r="M45" s="144">
        <v>0</v>
      </c>
      <c r="N45" s="144">
        <v>21</v>
      </c>
      <c r="O45" s="145">
        <v>12285</v>
      </c>
      <c r="P45" s="146">
        <v>28</v>
      </c>
      <c r="Q45" s="146">
        <v>110</v>
      </c>
      <c r="R45" s="148">
        <v>0.4</v>
      </c>
      <c r="S45" s="148">
        <v>1232</v>
      </c>
      <c r="T45" s="155" t="s">
        <v>320</v>
      </c>
      <c r="U45" s="146">
        <v>0</v>
      </c>
      <c r="V45" s="145">
        <v>0</v>
      </c>
      <c r="W45" s="139" t="s">
        <v>44</v>
      </c>
      <c r="X45" s="145">
        <v>13517</v>
      </c>
    </row>
    <row r="46" spans="1:24" ht="37" x14ac:dyDescent="0.2">
      <c r="A46" s="40" t="s">
        <v>449</v>
      </c>
      <c r="B46" s="40"/>
      <c r="C46" s="49" t="s">
        <v>450</v>
      </c>
      <c r="D46" s="135" t="s">
        <v>114</v>
      </c>
      <c r="E46" s="135" t="s">
        <v>158</v>
      </c>
      <c r="F46" s="143" t="s">
        <v>451</v>
      </c>
      <c r="G46" s="143" t="s">
        <v>452</v>
      </c>
      <c r="H46" s="143" t="s">
        <v>453</v>
      </c>
      <c r="I46" s="136">
        <v>42</v>
      </c>
      <c r="J46" s="40" t="s">
        <v>58</v>
      </c>
      <c r="K46" s="41">
        <v>585</v>
      </c>
      <c r="L46" s="144">
        <v>0</v>
      </c>
      <c r="M46" s="144">
        <v>22</v>
      </c>
      <c r="N46" s="144">
        <v>22</v>
      </c>
      <c r="O46" s="145">
        <v>12870</v>
      </c>
      <c r="P46" s="145">
        <v>28</v>
      </c>
      <c r="Q46" s="145">
        <v>16</v>
      </c>
      <c r="R46" s="147">
        <v>0.4</v>
      </c>
      <c r="S46" s="147">
        <v>179.20000000000002</v>
      </c>
      <c r="T46" s="149" t="s">
        <v>454</v>
      </c>
      <c r="U46" s="145">
        <v>0</v>
      </c>
      <c r="V46" s="145">
        <v>0</v>
      </c>
      <c r="W46" s="139" t="s">
        <v>44</v>
      </c>
      <c r="X46" s="145">
        <v>13049.2</v>
      </c>
    </row>
    <row r="47" spans="1:24" ht="37" x14ac:dyDescent="0.2">
      <c r="A47" s="40" t="s">
        <v>449</v>
      </c>
      <c r="B47" s="40"/>
      <c r="C47" s="49" t="s">
        <v>450</v>
      </c>
      <c r="D47" s="135" t="s">
        <v>114</v>
      </c>
      <c r="E47" s="135" t="s">
        <v>158</v>
      </c>
      <c r="F47" s="143" t="s">
        <v>456</v>
      </c>
      <c r="G47" s="143" t="s">
        <v>457</v>
      </c>
      <c r="H47" s="143" t="s">
        <v>142</v>
      </c>
      <c r="I47" s="136">
        <v>42</v>
      </c>
      <c r="J47" s="40" t="s">
        <v>58</v>
      </c>
      <c r="K47" s="41">
        <v>585</v>
      </c>
      <c r="L47" s="144">
        <v>0</v>
      </c>
      <c r="M47" s="144">
        <v>26</v>
      </c>
      <c r="N47" s="144">
        <v>26</v>
      </c>
      <c r="O47" s="145">
        <v>15210</v>
      </c>
      <c r="P47" s="145">
        <v>28</v>
      </c>
      <c r="Q47" s="145">
        <v>38</v>
      </c>
      <c r="R47" s="147">
        <v>0.4</v>
      </c>
      <c r="S47" s="147">
        <v>425.6</v>
      </c>
      <c r="T47" s="149" t="s">
        <v>458</v>
      </c>
      <c r="U47" s="145">
        <v>0</v>
      </c>
      <c r="V47" s="145">
        <v>0</v>
      </c>
      <c r="W47" s="139" t="s">
        <v>44</v>
      </c>
      <c r="X47" s="145">
        <v>15635.6</v>
      </c>
    </row>
    <row r="48" spans="1:24" ht="37" x14ac:dyDescent="0.2">
      <c r="A48" s="40" t="s">
        <v>470</v>
      </c>
      <c r="B48" s="40"/>
      <c r="C48" s="49" t="s">
        <v>471</v>
      </c>
      <c r="D48" s="135" t="s">
        <v>114</v>
      </c>
      <c r="E48" s="135" t="s">
        <v>154</v>
      </c>
      <c r="F48" s="143" t="s">
        <v>277</v>
      </c>
      <c r="G48" s="143" t="s">
        <v>472</v>
      </c>
      <c r="H48" s="135" t="s">
        <v>473</v>
      </c>
      <c r="I48" s="136">
        <v>56</v>
      </c>
      <c r="J48" s="40" t="s">
        <v>43</v>
      </c>
      <c r="K48" s="41">
        <v>1200</v>
      </c>
      <c r="L48" s="144">
        <v>0</v>
      </c>
      <c r="M48" s="144">
        <v>15</v>
      </c>
      <c r="N48" s="144">
        <v>15</v>
      </c>
      <c r="O48" s="145">
        <v>18000</v>
      </c>
      <c r="P48" s="145">
        <v>0</v>
      </c>
      <c r="Q48" s="145">
        <v>0</v>
      </c>
      <c r="R48" s="147">
        <v>0.4</v>
      </c>
      <c r="S48" s="147">
        <v>0</v>
      </c>
      <c r="T48" s="169"/>
      <c r="U48" s="145">
        <v>0</v>
      </c>
      <c r="V48" s="145">
        <v>0</v>
      </c>
      <c r="W48" s="205">
        <v>0</v>
      </c>
      <c r="X48" s="145">
        <v>18000</v>
      </c>
    </row>
    <row r="49" spans="1:24" ht="37" x14ac:dyDescent="0.2">
      <c r="A49" s="44" t="s">
        <v>470</v>
      </c>
      <c r="B49" s="44"/>
      <c r="C49" s="45" t="s">
        <v>471</v>
      </c>
      <c r="D49" s="161" t="s">
        <v>114</v>
      </c>
      <c r="E49" s="161" t="s">
        <v>158</v>
      </c>
      <c r="F49" s="163" t="s">
        <v>311</v>
      </c>
      <c r="G49" s="163" t="s">
        <v>472</v>
      </c>
      <c r="H49" s="161" t="s">
        <v>473</v>
      </c>
      <c r="I49" s="164">
        <v>56</v>
      </c>
      <c r="J49" s="44" t="s">
        <v>43</v>
      </c>
      <c r="K49" s="70">
        <v>1200</v>
      </c>
      <c r="L49" s="165">
        <v>0</v>
      </c>
      <c r="M49" s="165">
        <v>0</v>
      </c>
      <c r="N49" s="165">
        <v>0</v>
      </c>
      <c r="O49" s="170">
        <v>0</v>
      </c>
      <c r="P49" s="170">
        <v>0</v>
      </c>
      <c r="Q49" s="170">
        <v>0</v>
      </c>
      <c r="R49" s="193">
        <v>0.4</v>
      </c>
      <c r="S49" s="193">
        <v>0</v>
      </c>
      <c r="T49" s="169"/>
      <c r="U49" s="170">
        <v>0</v>
      </c>
      <c r="V49" s="170">
        <v>0</v>
      </c>
      <c r="W49" s="205">
        <v>0</v>
      </c>
      <c r="X49" s="170">
        <v>0</v>
      </c>
    </row>
    <row r="50" spans="1:24" ht="37" x14ac:dyDescent="0.2">
      <c r="A50" s="79" t="s">
        <v>470</v>
      </c>
      <c r="B50" s="80"/>
      <c r="C50" s="49" t="s">
        <v>471</v>
      </c>
      <c r="D50" s="135" t="s">
        <v>114</v>
      </c>
      <c r="E50" s="135" t="s">
        <v>54</v>
      </c>
      <c r="F50" s="143" t="s">
        <v>477</v>
      </c>
      <c r="G50" s="143" t="s">
        <v>432</v>
      </c>
      <c r="H50" s="135" t="s">
        <v>478</v>
      </c>
      <c r="I50" s="136">
        <v>56</v>
      </c>
      <c r="J50" s="40" t="s">
        <v>58</v>
      </c>
      <c r="K50" s="41">
        <v>585</v>
      </c>
      <c r="L50" s="144">
        <v>25</v>
      </c>
      <c r="M50" s="144">
        <v>0</v>
      </c>
      <c r="N50" s="144">
        <v>25</v>
      </c>
      <c r="O50" s="145">
        <v>14625</v>
      </c>
      <c r="P50" s="145">
        <v>36</v>
      </c>
      <c r="Q50" s="145">
        <v>27</v>
      </c>
      <c r="R50" s="147">
        <v>0.4</v>
      </c>
      <c r="S50" s="147">
        <v>388.8</v>
      </c>
      <c r="T50" s="138" t="s">
        <v>479</v>
      </c>
      <c r="U50" s="145">
        <v>0</v>
      </c>
      <c r="V50" s="145">
        <v>0</v>
      </c>
      <c r="W50" s="221"/>
      <c r="X50" s="145">
        <v>15013.8</v>
      </c>
    </row>
    <row r="51" spans="1:24" ht="37" x14ac:dyDescent="0.2">
      <c r="A51" s="40" t="s">
        <v>470</v>
      </c>
      <c r="B51" s="40"/>
      <c r="C51" s="49" t="s">
        <v>471</v>
      </c>
      <c r="D51" s="135" t="s">
        <v>114</v>
      </c>
      <c r="E51" s="135" t="s">
        <v>54</v>
      </c>
      <c r="F51" s="143" t="s">
        <v>481</v>
      </c>
      <c r="G51" s="143" t="s">
        <v>432</v>
      </c>
      <c r="H51" s="135" t="s">
        <v>478</v>
      </c>
      <c r="I51" s="136">
        <v>56</v>
      </c>
      <c r="J51" s="40" t="s">
        <v>58</v>
      </c>
      <c r="K51" s="41">
        <v>585</v>
      </c>
      <c r="L51" s="144">
        <v>0</v>
      </c>
      <c r="M51" s="144">
        <v>21</v>
      </c>
      <c r="N51" s="144">
        <v>21</v>
      </c>
      <c r="O51" s="145">
        <v>12285</v>
      </c>
      <c r="P51" s="145">
        <v>36</v>
      </c>
      <c r="Q51" s="145">
        <v>56</v>
      </c>
      <c r="R51" s="147">
        <v>0.4</v>
      </c>
      <c r="S51" s="147">
        <v>806.40000000000009</v>
      </c>
      <c r="T51" s="138" t="s">
        <v>482</v>
      </c>
      <c r="U51" s="145">
        <v>0</v>
      </c>
      <c r="V51" s="145">
        <v>0</v>
      </c>
      <c r="W51" s="139"/>
      <c r="X51" s="145">
        <v>13091.4</v>
      </c>
    </row>
    <row r="52" spans="1:24" ht="61" x14ac:dyDescent="0.2">
      <c r="A52" s="80" t="s">
        <v>504</v>
      </c>
      <c r="B52" s="80"/>
      <c r="C52" s="49" t="s">
        <v>505</v>
      </c>
      <c r="D52" s="135" t="s">
        <v>114</v>
      </c>
      <c r="E52" s="135" t="s">
        <v>158</v>
      </c>
      <c r="F52" s="143" t="s">
        <v>155</v>
      </c>
      <c r="G52" s="229" t="s">
        <v>166</v>
      </c>
      <c r="H52" s="143" t="s">
        <v>506</v>
      </c>
      <c r="I52" s="136">
        <v>0</v>
      </c>
      <c r="J52" s="40" t="s">
        <v>43</v>
      </c>
      <c r="K52" s="41">
        <v>175</v>
      </c>
      <c r="L52" s="144">
        <v>0</v>
      </c>
      <c r="M52" s="144">
        <v>12</v>
      </c>
      <c r="N52" s="144">
        <v>12</v>
      </c>
      <c r="O52" s="145">
        <v>2100</v>
      </c>
      <c r="P52" s="145">
        <v>0</v>
      </c>
      <c r="Q52" s="145">
        <v>0</v>
      </c>
      <c r="R52" s="147">
        <v>0.4</v>
      </c>
      <c r="S52" s="147">
        <v>0</v>
      </c>
      <c r="T52" s="147" t="s">
        <v>44</v>
      </c>
      <c r="U52" s="145">
        <v>0</v>
      </c>
      <c r="V52" s="145">
        <v>0</v>
      </c>
      <c r="W52" s="227"/>
      <c r="X52" s="145">
        <v>2100</v>
      </c>
    </row>
    <row r="53" spans="1:24" ht="61" x14ac:dyDescent="0.2">
      <c r="A53" s="80" t="s">
        <v>504</v>
      </c>
      <c r="B53" s="80"/>
      <c r="C53" s="49" t="s">
        <v>505</v>
      </c>
      <c r="D53" s="135" t="s">
        <v>114</v>
      </c>
      <c r="E53" s="226" t="s">
        <v>487</v>
      </c>
      <c r="F53" s="230">
        <v>2895</v>
      </c>
      <c r="G53" s="230" t="s">
        <v>166</v>
      </c>
      <c r="H53" s="226" t="s">
        <v>508</v>
      </c>
      <c r="I53" s="136" t="s">
        <v>166</v>
      </c>
      <c r="J53" s="40" t="s">
        <v>509</v>
      </c>
      <c r="K53" s="41">
        <v>0</v>
      </c>
      <c r="L53" s="144">
        <v>0</v>
      </c>
      <c r="M53" s="144">
        <v>0</v>
      </c>
      <c r="N53" s="144">
        <v>0</v>
      </c>
      <c r="O53" s="145">
        <v>0</v>
      </c>
      <c r="P53" s="145">
        <v>0</v>
      </c>
      <c r="Q53" s="145">
        <v>0</v>
      </c>
      <c r="R53" s="147">
        <v>0</v>
      </c>
      <c r="S53" s="147">
        <v>0</v>
      </c>
      <c r="T53" s="147" t="s">
        <v>44</v>
      </c>
      <c r="U53" s="145">
        <v>0</v>
      </c>
      <c r="V53" s="145">
        <v>0</v>
      </c>
      <c r="W53" s="227"/>
      <c r="X53" s="145">
        <v>0</v>
      </c>
    </row>
    <row r="54" spans="1:24" ht="37" x14ac:dyDescent="0.2">
      <c r="A54" s="40" t="s">
        <v>511</v>
      </c>
      <c r="B54" s="82" t="s">
        <v>512</v>
      </c>
      <c r="C54" s="49" t="s">
        <v>513</v>
      </c>
      <c r="D54" s="135" t="s">
        <v>114</v>
      </c>
      <c r="E54" s="135" t="s">
        <v>154</v>
      </c>
      <c r="F54" s="145" t="s">
        <v>159</v>
      </c>
      <c r="G54" s="231" t="s">
        <v>166</v>
      </c>
      <c r="H54" s="231" t="s">
        <v>166</v>
      </c>
      <c r="I54" s="136" t="s">
        <v>166</v>
      </c>
      <c r="J54" s="232" t="s">
        <v>166</v>
      </c>
      <c r="K54" s="41">
        <v>175</v>
      </c>
      <c r="L54" s="144">
        <v>0</v>
      </c>
      <c r="M54" s="144">
        <v>21</v>
      </c>
      <c r="N54" s="144">
        <v>21</v>
      </c>
      <c r="O54" s="145">
        <v>3675</v>
      </c>
      <c r="P54" s="145">
        <v>0</v>
      </c>
      <c r="Q54" s="145">
        <v>0</v>
      </c>
      <c r="R54" s="147">
        <v>0.4</v>
      </c>
      <c r="S54" s="147">
        <v>0</v>
      </c>
      <c r="T54" s="147" t="s">
        <v>44</v>
      </c>
      <c r="U54" s="145">
        <v>0</v>
      </c>
      <c r="V54" s="145">
        <v>0</v>
      </c>
      <c r="W54" s="227"/>
      <c r="X54" s="145">
        <v>3675</v>
      </c>
    </row>
    <row r="55" spans="1:24" ht="37" x14ac:dyDescent="0.2">
      <c r="A55" s="40" t="s">
        <v>511</v>
      </c>
      <c r="B55" s="40"/>
      <c r="C55" s="49" t="s">
        <v>513</v>
      </c>
      <c r="D55" s="135" t="s">
        <v>114</v>
      </c>
      <c r="E55" s="135" t="s">
        <v>158</v>
      </c>
      <c r="F55" s="145" t="s">
        <v>159</v>
      </c>
      <c r="G55" s="231" t="s">
        <v>166</v>
      </c>
      <c r="H55" s="231" t="s">
        <v>166</v>
      </c>
      <c r="I55" s="136" t="s">
        <v>166</v>
      </c>
      <c r="J55" s="232" t="s">
        <v>166</v>
      </c>
      <c r="K55" s="41">
        <v>175</v>
      </c>
      <c r="L55" s="144">
        <v>0</v>
      </c>
      <c r="M55" s="144">
        <v>65</v>
      </c>
      <c r="N55" s="144">
        <v>65</v>
      </c>
      <c r="O55" s="145">
        <v>11375</v>
      </c>
      <c r="P55" s="145">
        <v>0</v>
      </c>
      <c r="Q55" s="145">
        <v>0</v>
      </c>
      <c r="R55" s="147">
        <v>0.4</v>
      </c>
      <c r="S55" s="147">
        <v>0</v>
      </c>
      <c r="T55" s="147" t="s">
        <v>44</v>
      </c>
      <c r="U55" s="145">
        <v>0</v>
      </c>
      <c r="V55" s="145">
        <v>0</v>
      </c>
      <c r="W55" s="227"/>
      <c r="X55" s="145">
        <v>11375</v>
      </c>
    </row>
    <row r="56" spans="1:24" ht="37" x14ac:dyDescent="0.2">
      <c r="A56" s="40" t="s">
        <v>511</v>
      </c>
      <c r="B56" s="40"/>
      <c r="C56" s="49" t="s">
        <v>513</v>
      </c>
      <c r="D56" s="135" t="s">
        <v>114</v>
      </c>
      <c r="E56" s="135" t="s">
        <v>54</v>
      </c>
      <c r="F56" s="145" t="s">
        <v>159</v>
      </c>
      <c r="G56" s="231" t="s">
        <v>166</v>
      </c>
      <c r="H56" s="231" t="s">
        <v>166</v>
      </c>
      <c r="I56" s="136" t="s">
        <v>166</v>
      </c>
      <c r="J56" s="232" t="s">
        <v>166</v>
      </c>
      <c r="K56" s="41">
        <v>175</v>
      </c>
      <c r="L56" s="144">
        <v>0</v>
      </c>
      <c r="M56" s="144">
        <v>21</v>
      </c>
      <c r="N56" s="144">
        <v>21</v>
      </c>
      <c r="O56" s="145">
        <v>3675</v>
      </c>
      <c r="P56" s="145">
        <v>0</v>
      </c>
      <c r="Q56" s="145">
        <v>0</v>
      </c>
      <c r="R56" s="147">
        <v>0.4</v>
      </c>
      <c r="S56" s="147">
        <v>0</v>
      </c>
      <c r="T56" s="147" t="s">
        <v>44</v>
      </c>
      <c r="U56" s="145">
        <v>0</v>
      </c>
      <c r="V56" s="145">
        <v>0</v>
      </c>
      <c r="W56" s="227"/>
      <c r="X56" s="145">
        <v>3675</v>
      </c>
    </row>
    <row r="57" spans="1:24" ht="25" x14ac:dyDescent="0.2">
      <c r="A57" s="40" t="s">
        <v>511</v>
      </c>
      <c r="B57" s="40"/>
      <c r="C57" s="49" t="s">
        <v>514</v>
      </c>
      <c r="D57" s="135" t="s">
        <v>114</v>
      </c>
      <c r="E57" s="135" t="s">
        <v>166</v>
      </c>
      <c r="F57" s="236">
        <v>0</v>
      </c>
      <c r="G57" s="153">
        <v>40</v>
      </c>
      <c r="H57" s="237" t="s">
        <v>515</v>
      </c>
      <c r="I57" s="136" t="s">
        <v>166</v>
      </c>
      <c r="J57" s="40" t="s">
        <v>43</v>
      </c>
      <c r="K57" s="41">
        <v>0</v>
      </c>
      <c r="L57" s="144">
        <v>0</v>
      </c>
      <c r="M57" s="144">
        <v>0</v>
      </c>
      <c r="N57" s="144">
        <v>0</v>
      </c>
      <c r="O57" s="145">
        <v>0</v>
      </c>
      <c r="P57" s="145">
        <v>0</v>
      </c>
      <c r="Q57" s="145">
        <v>0</v>
      </c>
      <c r="R57" s="147">
        <v>0</v>
      </c>
      <c r="S57" s="147">
        <v>0</v>
      </c>
      <c r="T57" s="147" t="s">
        <v>44</v>
      </c>
      <c r="U57" s="145">
        <v>0</v>
      </c>
      <c r="V57" s="145">
        <v>0</v>
      </c>
      <c r="W57" s="227"/>
      <c r="X57" s="145">
        <v>0</v>
      </c>
    </row>
    <row r="58" spans="1:24" ht="25" x14ac:dyDescent="0.2">
      <c r="A58" s="40" t="s">
        <v>511</v>
      </c>
      <c r="B58" s="40"/>
      <c r="C58" s="49" t="s">
        <v>514</v>
      </c>
      <c r="D58" s="135" t="s">
        <v>114</v>
      </c>
      <c r="E58" s="135" t="s">
        <v>166</v>
      </c>
      <c r="F58" s="236">
        <v>0</v>
      </c>
      <c r="G58" s="153">
        <v>20</v>
      </c>
      <c r="H58" s="238" t="s">
        <v>516</v>
      </c>
      <c r="I58" s="136" t="s">
        <v>166</v>
      </c>
      <c r="J58" s="40" t="s">
        <v>43</v>
      </c>
      <c r="K58" s="41">
        <v>0</v>
      </c>
      <c r="L58" s="144">
        <v>0</v>
      </c>
      <c r="M58" s="144">
        <v>0</v>
      </c>
      <c r="N58" s="144">
        <v>0</v>
      </c>
      <c r="O58" s="145">
        <v>0</v>
      </c>
      <c r="P58" s="145">
        <v>0</v>
      </c>
      <c r="Q58" s="145">
        <v>0</v>
      </c>
      <c r="R58" s="147">
        <v>0</v>
      </c>
      <c r="S58" s="147">
        <v>0</v>
      </c>
      <c r="T58" s="147" t="s">
        <v>44</v>
      </c>
      <c r="U58" s="145">
        <v>0</v>
      </c>
      <c r="V58" s="145">
        <v>0</v>
      </c>
      <c r="W58" s="227"/>
      <c r="X58" s="145">
        <v>0</v>
      </c>
    </row>
    <row r="59" spans="1:24" ht="37" x14ac:dyDescent="0.2">
      <c r="A59" s="40" t="s">
        <v>511</v>
      </c>
      <c r="B59" s="40"/>
      <c r="C59" s="49" t="s">
        <v>513</v>
      </c>
      <c r="D59" s="135" t="s">
        <v>114</v>
      </c>
      <c r="E59" s="224" t="s">
        <v>487</v>
      </c>
      <c r="F59" s="145" t="s">
        <v>159</v>
      </c>
      <c r="G59" s="231" t="s">
        <v>166</v>
      </c>
      <c r="H59" s="231" t="s">
        <v>166</v>
      </c>
      <c r="I59" s="136" t="s">
        <v>166</v>
      </c>
      <c r="J59" s="232" t="s">
        <v>166</v>
      </c>
      <c r="K59" s="41">
        <v>0</v>
      </c>
      <c r="L59" s="144">
        <v>0</v>
      </c>
      <c r="M59" s="144">
        <v>0</v>
      </c>
      <c r="N59" s="144">
        <v>0</v>
      </c>
      <c r="O59" s="145">
        <v>0</v>
      </c>
      <c r="P59" s="145">
        <v>0</v>
      </c>
      <c r="Q59" s="145">
        <v>0</v>
      </c>
      <c r="R59" s="147">
        <v>0</v>
      </c>
      <c r="S59" s="147">
        <v>0</v>
      </c>
      <c r="T59" s="147" t="s">
        <v>44</v>
      </c>
      <c r="U59" s="145">
        <v>0</v>
      </c>
      <c r="V59" s="145">
        <v>0</v>
      </c>
      <c r="W59" s="227"/>
      <c r="X59" s="145">
        <v>0</v>
      </c>
    </row>
    <row r="60" spans="1:24" ht="25" x14ac:dyDescent="0.2">
      <c r="A60" s="40" t="s">
        <v>511</v>
      </c>
      <c r="B60" s="40"/>
      <c r="C60" s="49" t="s">
        <v>514</v>
      </c>
      <c r="D60" s="135" t="s">
        <v>114</v>
      </c>
      <c r="E60" s="224" t="s">
        <v>487</v>
      </c>
      <c r="F60" s="236">
        <v>0</v>
      </c>
      <c r="G60" s="153">
        <v>20</v>
      </c>
      <c r="H60" s="238" t="s">
        <v>517</v>
      </c>
      <c r="I60" s="136" t="s">
        <v>166</v>
      </c>
      <c r="J60" s="40" t="s">
        <v>43</v>
      </c>
      <c r="K60" s="41">
        <v>0</v>
      </c>
      <c r="L60" s="144">
        <v>0</v>
      </c>
      <c r="M60" s="144">
        <v>0</v>
      </c>
      <c r="N60" s="144">
        <v>0</v>
      </c>
      <c r="O60" s="145">
        <v>0</v>
      </c>
      <c r="P60" s="145">
        <v>0</v>
      </c>
      <c r="Q60" s="145">
        <v>0</v>
      </c>
      <c r="R60" s="147">
        <v>0</v>
      </c>
      <c r="S60" s="147">
        <v>0</v>
      </c>
      <c r="T60" s="147" t="s">
        <v>44</v>
      </c>
      <c r="U60" s="145">
        <v>0</v>
      </c>
      <c r="V60" s="145">
        <v>0</v>
      </c>
      <c r="W60" s="227"/>
      <c r="X60" s="145">
        <v>0</v>
      </c>
    </row>
    <row r="61" spans="1:24" ht="25" x14ac:dyDescent="0.2">
      <c r="A61" s="40" t="s">
        <v>511</v>
      </c>
      <c r="B61" s="40"/>
      <c r="C61" s="49" t="s">
        <v>514</v>
      </c>
      <c r="D61" s="135" t="s">
        <v>114</v>
      </c>
      <c r="E61" s="224" t="s">
        <v>487</v>
      </c>
      <c r="F61" s="236">
        <v>0</v>
      </c>
      <c r="G61" s="153">
        <v>20</v>
      </c>
      <c r="H61" s="238" t="s">
        <v>519</v>
      </c>
      <c r="I61" s="136" t="s">
        <v>166</v>
      </c>
      <c r="J61" s="40" t="s">
        <v>43</v>
      </c>
      <c r="K61" s="41">
        <v>0</v>
      </c>
      <c r="L61" s="144">
        <v>0</v>
      </c>
      <c r="M61" s="144">
        <v>0</v>
      </c>
      <c r="N61" s="144">
        <v>0</v>
      </c>
      <c r="O61" s="145">
        <v>0</v>
      </c>
      <c r="P61" s="145">
        <v>0</v>
      </c>
      <c r="Q61" s="145">
        <v>0</v>
      </c>
      <c r="R61" s="147">
        <v>0</v>
      </c>
      <c r="S61" s="147">
        <v>0</v>
      </c>
      <c r="T61" s="147" t="s">
        <v>44</v>
      </c>
      <c r="U61" s="145">
        <v>0</v>
      </c>
      <c r="V61" s="145">
        <v>0</v>
      </c>
      <c r="W61" s="227"/>
      <c r="X61" s="145">
        <v>0</v>
      </c>
    </row>
    <row r="62" spans="1:24" ht="25" x14ac:dyDescent="0.2">
      <c r="A62" s="40" t="s">
        <v>511</v>
      </c>
      <c r="B62" s="40"/>
      <c r="C62" s="49" t="s">
        <v>514</v>
      </c>
      <c r="D62" s="135" t="s">
        <v>114</v>
      </c>
      <c r="E62" s="224" t="s">
        <v>487</v>
      </c>
      <c r="F62" s="236">
        <v>0</v>
      </c>
      <c r="G62" s="153">
        <v>20</v>
      </c>
      <c r="H62" s="238" t="s">
        <v>520</v>
      </c>
      <c r="I62" s="136" t="s">
        <v>166</v>
      </c>
      <c r="J62" s="40" t="s">
        <v>43</v>
      </c>
      <c r="K62" s="41">
        <v>0</v>
      </c>
      <c r="L62" s="144">
        <v>0</v>
      </c>
      <c r="M62" s="144">
        <v>0</v>
      </c>
      <c r="N62" s="144">
        <v>0</v>
      </c>
      <c r="O62" s="145">
        <v>0</v>
      </c>
      <c r="P62" s="145">
        <v>0</v>
      </c>
      <c r="Q62" s="145">
        <v>0</v>
      </c>
      <c r="R62" s="147">
        <v>0</v>
      </c>
      <c r="S62" s="147">
        <v>0</v>
      </c>
      <c r="T62" s="147" t="s">
        <v>44</v>
      </c>
      <c r="U62" s="145">
        <v>0</v>
      </c>
      <c r="V62" s="145">
        <v>0</v>
      </c>
      <c r="W62" s="227"/>
      <c r="X62" s="145">
        <v>0</v>
      </c>
    </row>
    <row r="63" spans="1:24" ht="25" x14ac:dyDescent="0.2">
      <c r="A63" s="40" t="s">
        <v>511</v>
      </c>
      <c r="B63" s="40"/>
      <c r="C63" s="49" t="s">
        <v>514</v>
      </c>
      <c r="D63" s="135" t="s">
        <v>114</v>
      </c>
      <c r="E63" s="224" t="s">
        <v>487</v>
      </c>
      <c r="F63" s="236">
        <v>0</v>
      </c>
      <c r="G63" s="153">
        <v>15</v>
      </c>
      <c r="H63" s="238" t="s">
        <v>522</v>
      </c>
      <c r="I63" s="136" t="s">
        <v>166</v>
      </c>
      <c r="J63" s="40" t="s">
        <v>43</v>
      </c>
      <c r="K63" s="41">
        <v>0</v>
      </c>
      <c r="L63" s="144">
        <v>0</v>
      </c>
      <c r="M63" s="144">
        <v>0</v>
      </c>
      <c r="N63" s="144">
        <v>0</v>
      </c>
      <c r="O63" s="145">
        <v>0</v>
      </c>
      <c r="P63" s="145">
        <v>0</v>
      </c>
      <c r="Q63" s="145">
        <v>0</v>
      </c>
      <c r="R63" s="147">
        <v>0</v>
      </c>
      <c r="S63" s="147">
        <v>0</v>
      </c>
      <c r="T63" s="147" t="s">
        <v>44</v>
      </c>
      <c r="U63" s="145">
        <v>0</v>
      </c>
      <c r="V63" s="145">
        <v>0</v>
      </c>
      <c r="W63" s="227"/>
      <c r="X63" s="145">
        <v>0</v>
      </c>
    </row>
    <row r="64" spans="1:24" ht="60" x14ac:dyDescent="0.2">
      <c r="A64" s="40" t="s">
        <v>511</v>
      </c>
      <c r="B64" s="40"/>
      <c r="C64" s="49" t="s">
        <v>525</v>
      </c>
      <c r="D64" s="135" t="s">
        <v>114</v>
      </c>
      <c r="E64" s="224" t="s">
        <v>487</v>
      </c>
      <c r="F64" s="230">
        <v>31465</v>
      </c>
      <c r="G64" s="230" t="s">
        <v>166</v>
      </c>
      <c r="H64" s="226" t="s">
        <v>526</v>
      </c>
      <c r="I64" s="136" t="s">
        <v>166</v>
      </c>
      <c r="J64" s="40" t="s">
        <v>43</v>
      </c>
      <c r="K64" s="41">
        <v>0</v>
      </c>
      <c r="L64" s="144">
        <v>0</v>
      </c>
      <c r="M64" s="144">
        <v>0</v>
      </c>
      <c r="N64" s="144">
        <v>0</v>
      </c>
      <c r="O64" s="145">
        <v>0</v>
      </c>
      <c r="P64" s="145">
        <v>0</v>
      </c>
      <c r="Q64" s="145">
        <v>0</v>
      </c>
      <c r="R64" s="147">
        <v>0</v>
      </c>
      <c r="S64" s="147">
        <v>0</v>
      </c>
      <c r="T64" s="147" t="s">
        <v>44</v>
      </c>
      <c r="U64" s="145">
        <v>0</v>
      </c>
      <c r="V64" s="145">
        <v>0</v>
      </c>
      <c r="W64" s="227"/>
      <c r="X64" s="145">
        <v>0</v>
      </c>
    </row>
    <row r="65" spans="1:24" ht="37" x14ac:dyDescent="0.2">
      <c r="A65" s="40" t="s">
        <v>511</v>
      </c>
      <c r="B65" s="40"/>
      <c r="C65" s="49" t="s">
        <v>513</v>
      </c>
      <c r="D65" s="135" t="s">
        <v>114</v>
      </c>
      <c r="E65" s="135" t="s">
        <v>63</v>
      </c>
      <c r="F65" s="145" t="s">
        <v>159</v>
      </c>
      <c r="G65" s="231" t="s">
        <v>166</v>
      </c>
      <c r="H65" s="231" t="s">
        <v>166</v>
      </c>
      <c r="I65" s="136" t="s">
        <v>166</v>
      </c>
      <c r="J65" s="232" t="s">
        <v>166</v>
      </c>
      <c r="K65" s="41">
        <v>175</v>
      </c>
      <c r="L65" s="144">
        <v>0</v>
      </c>
      <c r="M65" s="144">
        <v>13</v>
      </c>
      <c r="N65" s="144">
        <v>13</v>
      </c>
      <c r="O65" s="145">
        <v>2275</v>
      </c>
      <c r="P65" s="145">
        <v>0</v>
      </c>
      <c r="Q65" s="145">
        <v>0</v>
      </c>
      <c r="R65" s="147">
        <v>0</v>
      </c>
      <c r="S65" s="147">
        <v>0</v>
      </c>
      <c r="T65" s="147" t="s">
        <v>44</v>
      </c>
      <c r="U65" s="145">
        <v>0</v>
      </c>
      <c r="V65" s="145">
        <v>0</v>
      </c>
      <c r="W65" s="227"/>
      <c r="X65" s="145">
        <v>2275</v>
      </c>
    </row>
    <row r="66" spans="1:24" ht="37" x14ac:dyDescent="0.2">
      <c r="A66" s="40" t="s">
        <v>511</v>
      </c>
      <c r="B66" s="40"/>
      <c r="C66" s="49" t="s">
        <v>513</v>
      </c>
      <c r="D66" s="135" t="s">
        <v>114</v>
      </c>
      <c r="E66" s="135" t="s">
        <v>39</v>
      </c>
      <c r="F66" s="145" t="s">
        <v>159</v>
      </c>
      <c r="G66" s="231" t="s">
        <v>166</v>
      </c>
      <c r="H66" s="231" t="s">
        <v>166</v>
      </c>
      <c r="I66" s="136" t="s">
        <v>166</v>
      </c>
      <c r="J66" s="232" t="s">
        <v>166</v>
      </c>
      <c r="K66" s="41">
        <v>175</v>
      </c>
      <c r="L66" s="144">
        <v>0</v>
      </c>
      <c r="M66" s="144">
        <v>15</v>
      </c>
      <c r="N66" s="144">
        <v>15</v>
      </c>
      <c r="O66" s="145">
        <v>2625</v>
      </c>
      <c r="P66" s="145">
        <v>0</v>
      </c>
      <c r="Q66" s="145">
        <v>0</v>
      </c>
      <c r="R66" s="147">
        <v>0</v>
      </c>
      <c r="S66" s="147">
        <v>0</v>
      </c>
      <c r="T66" s="147" t="s">
        <v>44</v>
      </c>
      <c r="U66" s="145">
        <v>0</v>
      </c>
      <c r="V66" s="145">
        <v>0</v>
      </c>
      <c r="W66" s="227"/>
      <c r="X66" s="145">
        <v>2625</v>
      </c>
    </row>
    <row r="67" spans="1:24" ht="61" x14ac:dyDescent="0.2">
      <c r="A67" s="40" t="s">
        <v>540</v>
      </c>
      <c r="B67" s="40"/>
      <c r="C67" s="49" t="s">
        <v>541</v>
      </c>
      <c r="D67" s="135" t="s">
        <v>114</v>
      </c>
      <c r="E67" s="135" t="s">
        <v>154</v>
      </c>
      <c r="F67" s="143" t="s">
        <v>277</v>
      </c>
      <c r="G67" s="143" t="s">
        <v>252</v>
      </c>
      <c r="H67" s="143" t="s">
        <v>542</v>
      </c>
      <c r="I67" s="136">
        <v>42</v>
      </c>
      <c r="J67" s="40" t="s">
        <v>58</v>
      </c>
      <c r="K67" s="41">
        <v>585</v>
      </c>
      <c r="L67" s="144">
        <v>22</v>
      </c>
      <c r="M67" s="144">
        <v>0</v>
      </c>
      <c r="N67" s="144">
        <v>22</v>
      </c>
      <c r="O67" s="145">
        <v>12870</v>
      </c>
      <c r="P67" s="145">
        <v>28</v>
      </c>
      <c r="Q67" s="145">
        <v>36</v>
      </c>
      <c r="R67" s="147">
        <v>0.4</v>
      </c>
      <c r="S67" s="147">
        <v>403.2</v>
      </c>
      <c r="T67" s="155" t="s">
        <v>543</v>
      </c>
      <c r="U67" s="145">
        <v>0</v>
      </c>
      <c r="V67" s="145">
        <v>0</v>
      </c>
      <c r="W67" s="139" t="s">
        <v>44</v>
      </c>
      <c r="X67" s="145">
        <v>13273.2</v>
      </c>
    </row>
    <row r="68" spans="1:24" ht="49" x14ac:dyDescent="0.2">
      <c r="A68" s="40" t="s">
        <v>540</v>
      </c>
      <c r="B68" s="40"/>
      <c r="C68" s="49" t="s">
        <v>541</v>
      </c>
      <c r="D68" s="135" t="s">
        <v>114</v>
      </c>
      <c r="E68" s="135" t="s">
        <v>154</v>
      </c>
      <c r="F68" s="143" t="s">
        <v>545</v>
      </c>
      <c r="G68" s="143" t="s">
        <v>546</v>
      </c>
      <c r="H68" s="143" t="s">
        <v>542</v>
      </c>
      <c r="I68" s="136">
        <v>42</v>
      </c>
      <c r="J68" s="40" t="s">
        <v>58</v>
      </c>
      <c r="K68" s="41">
        <v>585</v>
      </c>
      <c r="L68" s="144">
        <v>0</v>
      </c>
      <c r="M68" s="144">
        <v>12</v>
      </c>
      <c r="N68" s="144">
        <v>12</v>
      </c>
      <c r="O68" s="145">
        <v>7020</v>
      </c>
      <c r="P68" s="145">
        <v>28</v>
      </c>
      <c r="Q68" s="145">
        <v>17</v>
      </c>
      <c r="R68" s="147">
        <v>0.4</v>
      </c>
      <c r="S68" s="147">
        <v>190.40000000000003</v>
      </c>
      <c r="T68" s="149" t="s">
        <v>547</v>
      </c>
      <c r="U68" s="145">
        <v>0</v>
      </c>
      <c r="V68" s="145">
        <v>0</v>
      </c>
      <c r="W68" s="139" t="s">
        <v>44</v>
      </c>
      <c r="X68" s="145">
        <v>7210.4</v>
      </c>
    </row>
    <row r="69" spans="1:24" ht="61" x14ac:dyDescent="0.2">
      <c r="A69" s="40" t="s">
        <v>540</v>
      </c>
      <c r="B69" s="40"/>
      <c r="C69" s="49" t="s">
        <v>541</v>
      </c>
      <c r="D69" s="135" t="s">
        <v>114</v>
      </c>
      <c r="E69" s="135" t="s">
        <v>154</v>
      </c>
      <c r="F69" s="143" t="s">
        <v>281</v>
      </c>
      <c r="G69" s="143" t="s">
        <v>549</v>
      </c>
      <c r="H69" s="143" t="s">
        <v>542</v>
      </c>
      <c r="I69" s="136">
        <v>42</v>
      </c>
      <c r="J69" s="40" t="s">
        <v>262</v>
      </c>
      <c r="K69" s="41">
        <v>585</v>
      </c>
      <c r="L69" s="144">
        <v>0</v>
      </c>
      <c r="M69" s="144">
        <v>6</v>
      </c>
      <c r="N69" s="144">
        <v>6</v>
      </c>
      <c r="O69" s="145">
        <v>3510</v>
      </c>
      <c r="P69" s="145">
        <v>14</v>
      </c>
      <c r="Q69" s="145">
        <v>55</v>
      </c>
      <c r="R69" s="147">
        <v>0.4</v>
      </c>
      <c r="S69" s="147">
        <v>308</v>
      </c>
      <c r="T69" s="155" t="s">
        <v>550</v>
      </c>
      <c r="U69" s="145">
        <v>0</v>
      </c>
      <c r="V69" s="145">
        <v>0</v>
      </c>
      <c r="W69" s="139" t="s">
        <v>44</v>
      </c>
      <c r="X69" s="145">
        <v>3818</v>
      </c>
    </row>
    <row r="70" spans="1:24" ht="61" x14ac:dyDescent="0.2">
      <c r="A70" s="80" t="s">
        <v>540</v>
      </c>
      <c r="B70" s="80"/>
      <c r="C70" s="49" t="s">
        <v>541</v>
      </c>
      <c r="D70" s="135" t="s">
        <v>114</v>
      </c>
      <c r="E70" s="135" t="s">
        <v>158</v>
      </c>
      <c r="F70" s="143" t="s">
        <v>553</v>
      </c>
      <c r="G70" s="143" t="s">
        <v>554</v>
      </c>
      <c r="H70" s="143" t="s">
        <v>542</v>
      </c>
      <c r="I70" s="136">
        <v>42</v>
      </c>
      <c r="J70" s="40" t="s">
        <v>58</v>
      </c>
      <c r="K70" s="41">
        <v>585</v>
      </c>
      <c r="L70" s="144">
        <v>18</v>
      </c>
      <c r="M70" s="144">
        <v>0</v>
      </c>
      <c r="N70" s="144">
        <v>18</v>
      </c>
      <c r="O70" s="145">
        <v>10530</v>
      </c>
      <c r="P70" s="145">
        <v>28</v>
      </c>
      <c r="Q70" s="145">
        <v>68</v>
      </c>
      <c r="R70" s="147">
        <v>0.4</v>
      </c>
      <c r="S70" s="147">
        <v>761.60000000000014</v>
      </c>
      <c r="T70" s="155" t="s">
        <v>555</v>
      </c>
      <c r="U70" s="145">
        <v>0</v>
      </c>
      <c r="V70" s="145">
        <v>0</v>
      </c>
      <c r="W70" s="139" t="s">
        <v>44</v>
      </c>
      <c r="X70" s="145">
        <v>11291.6</v>
      </c>
    </row>
    <row r="71" spans="1:24" ht="49" x14ac:dyDescent="0.2">
      <c r="A71" s="80" t="s">
        <v>540</v>
      </c>
      <c r="B71" s="80"/>
      <c r="C71" s="49" t="s">
        <v>541</v>
      </c>
      <c r="D71" s="135" t="s">
        <v>114</v>
      </c>
      <c r="E71" s="135" t="s">
        <v>158</v>
      </c>
      <c r="F71" s="143" t="s">
        <v>164</v>
      </c>
      <c r="G71" s="143" t="s">
        <v>554</v>
      </c>
      <c r="H71" s="143" t="s">
        <v>542</v>
      </c>
      <c r="I71" s="136">
        <v>42</v>
      </c>
      <c r="J71" s="40" t="s">
        <v>58</v>
      </c>
      <c r="K71" s="41">
        <v>585</v>
      </c>
      <c r="L71" s="144">
        <v>19</v>
      </c>
      <c r="M71" s="144">
        <v>0</v>
      </c>
      <c r="N71" s="144">
        <v>19</v>
      </c>
      <c r="O71" s="145">
        <v>11115</v>
      </c>
      <c r="P71" s="145">
        <v>28</v>
      </c>
      <c r="Q71" s="145">
        <v>24</v>
      </c>
      <c r="R71" s="147">
        <v>0.4</v>
      </c>
      <c r="S71" s="147">
        <v>268.80000000000007</v>
      </c>
      <c r="T71" s="149" t="s">
        <v>557</v>
      </c>
      <c r="U71" s="145">
        <v>0</v>
      </c>
      <c r="V71" s="145">
        <v>0</v>
      </c>
      <c r="W71" s="139" t="s">
        <v>44</v>
      </c>
      <c r="X71" s="145">
        <v>11383.8</v>
      </c>
    </row>
    <row r="72" spans="1:24" ht="49" x14ac:dyDescent="0.2">
      <c r="A72" s="80" t="s">
        <v>540</v>
      </c>
      <c r="B72" s="80"/>
      <c r="C72" s="49" t="s">
        <v>541</v>
      </c>
      <c r="D72" s="135" t="s">
        <v>114</v>
      </c>
      <c r="E72" s="135" t="s">
        <v>63</v>
      </c>
      <c r="F72" s="143" t="s">
        <v>559</v>
      </c>
      <c r="G72" s="143" t="s">
        <v>554</v>
      </c>
      <c r="H72" s="143" t="s">
        <v>542</v>
      </c>
      <c r="I72" s="136">
        <v>42</v>
      </c>
      <c r="J72" s="40" t="s">
        <v>58</v>
      </c>
      <c r="K72" s="41">
        <v>585</v>
      </c>
      <c r="L72" s="144">
        <v>0</v>
      </c>
      <c r="M72" s="144">
        <v>19</v>
      </c>
      <c r="N72" s="144">
        <v>19</v>
      </c>
      <c r="O72" s="145">
        <v>11115</v>
      </c>
      <c r="P72" s="146">
        <v>28</v>
      </c>
      <c r="Q72" s="146">
        <v>30</v>
      </c>
      <c r="R72" s="148">
        <v>0.4</v>
      </c>
      <c r="S72" s="148">
        <v>336</v>
      </c>
      <c r="T72" s="149" t="s">
        <v>560</v>
      </c>
      <c r="U72" s="146">
        <v>0</v>
      </c>
      <c r="V72" s="145">
        <v>0</v>
      </c>
      <c r="W72" s="139" t="s">
        <v>44</v>
      </c>
      <c r="X72" s="145">
        <v>11451</v>
      </c>
    </row>
    <row r="73" spans="1:24" ht="37" x14ac:dyDescent="0.2">
      <c r="A73" s="80" t="s">
        <v>562</v>
      </c>
      <c r="B73" s="80"/>
      <c r="C73" s="49" t="s">
        <v>563</v>
      </c>
      <c r="D73" s="135" t="s">
        <v>114</v>
      </c>
      <c r="E73" s="135" t="s">
        <v>154</v>
      </c>
      <c r="F73" s="188" t="s">
        <v>277</v>
      </c>
      <c r="G73" s="143" t="s">
        <v>564</v>
      </c>
      <c r="H73" s="143" t="s">
        <v>565</v>
      </c>
      <c r="I73" s="136">
        <v>42</v>
      </c>
      <c r="J73" s="40" t="s">
        <v>58</v>
      </c>
      <c r="K73" s="41">
        <v>585</v>
      </c>
      <c r="L73" s="144">
        <v>0</v>
      </c>
      <c r="M73" s="144">
        <v>26</v>
      </c>
      <c r="N73" s="144">
        <v>26</v>
      </c>
      <c r="O73" s="145">
        <v>15210</v>
      </c>
      <c r="P73" s="146">
        <v>28</v>
      </c>
      <c r="Q73" s="146">
        <v>36</v>
      </c>
      <c r="R73" s="148">
        <v>0.4</v>
      </c>
      <c r="S73" s="148">
        <v>403.2</v>
      </c>
      <c r="T73" s="149" t="s">
        <v>566</v>
      </c>
      <c r="U73" s="146">
        <v>0</v>
      </c>
      <c r="V73" s="145">
        <v>0</v>
      </c>
      <c r="W73" s="139" t="s">
        <v>44</v>
      </c>
      <c r="X73" s="145">
        <v>15613.2</v>
      </c>
    </row>
    <row r="74" spans="1:24" ht="37" x14ac:dyDescent="0.2">
      <c r="A74" s="79" t="s">
        <v>562</v>
      </c>
      <c r="B74" s="80"/>
      <c r="C74" s="49" t="s">
        <v>563</v>
      </c>
      <c r="D74" s="135" t="s">
        <v>114</v>
      </c>
      <c r="E74" s="135" t="s">
        <v>158</v>
      </c>
      <c r="F74" s="188" t="s">
        <v>568</v>
      </c>
      <c r="G74" s="143" t="s">
        <v>569</v>
      </c>
      <c r="H74" s="143" t="s">
        <v>570</v>
      </c>
      <c r="I74" s="136">
        <v>42</v>
      </c>
      <c r="J74" s="40" t="s">
        <v>58</v>
      </c>
      <c r="K74" s="41">
        <v>585</v>
      </c>
      <c r="L74" s="144">
        <v>0</v>
      </c>
      <c r="M74" s="144">
        <v>0</v>
      </c>
      <c r="N74" s="144">
        <v>0</v>
      </c>
      <c r="O74" s="145">
        <v>0</v>
      </c>
      <c r="P74" s="146">
        <v>0</v>
      </c>
      <c r="Q74" s="146">
        <v>78</v>
      </c>
      <c r="R74" s="148">
        <v>0.4</v>
      </c>
      <c r="S74" s="148">
        <v>0</v>
      </c>
      <c r="T74" s="149" t="s">
        <v>571</v>
      </c>
      <c r="U74" s="146">
        <v>0</v>
      </c>
      <c r="V74" s="145">
        <v>0</v>
      </c>
      <c r="W74" s="139" t="s">
        <v>572</v>
      </c>
      <c r="X74" s="145">
        <v>0</v>
      </c>
    </row>
    <row r="75" spans="1:24" ht="37" x14ac:dyDescent="0.2">
      <c r="A75" s="79" t="s">
        <v>562</v>
      </c>
      <c r="B75" s="80"/>
      <c r="C75" s="49" t="s">
        <v>563</v>
      </c>
      <c r="D75" s="135" t="s">
        <v>114</v>
      </c>
      <c r="E75" s="135" t="s">
        <v>54</v>
      </c>
      <c r="F75" s="143" t="s">
        <v>231</v>
      </c>
      <c r="G75" s="143" t="s">
        <v>232</v>
      </c>
      <c r="H75" s="143" t="s">
        <v>570</v>
      </c>
      <c r="I75" s="136">
        <v>42</v>
      </c>
      <c r="J75" s="40" t="s">
        <v>58</v>
      </c>
      <c r="K75" s="41">
        <v>585</v>
      </c>
      <c r="L75" s="144">
        <v>20</v>
      </c>
      <c r="M75" s="144">
        <v>0</v>
      </c>
      <c r="N75" s="144">
        <v>20</v>
      </c>
      <c r="O75" s="145">
        <v>11700</v>
      </c>
      <c r="P75" s="146">
        <v>14</v>
      </c>
      <c r="Q75" s="146">
        <v>10</v>
      </c>
      <c r="R75" s="148">
        <v>0.4</v>
      </c>
      <c r="S75" s="147">
        <v>56</v>
      </c>
      <c r="T75" s="149"/>
      <c r="U75" s="146">
        <v>300</v>
      </c>
      <c r="V75" s="145">
        <v>6000</v>
      </c>
      <c r="W75" s="139" t="s">
        <v>572</v>
      </c>
      <c r="X75" s="145">
        <v>17756</v>
      </c>
    </row>
    <row r="76" spans="1:24" ht="61" x14ac:dyDescent="0.2">
      <c r="A76" s="79" t="s">
        <v>575</v>
      </c>
      <c r="B76" s="80"/>
      <c r="C76" s="49" t="s">
        <v>576</v>
      </c>
      <c r="D76" s="135" t="s">
        <v>114</v>
      </c>
      <c r="E76" s="135" t="s">
        <v>63</v>
      </c>
      <c r="F76" s="143" t="s">
        <v>577</v>
      </c>
      <c r="G76" s="143" t="s">
        <v>578</v>
      </c>
      <c r="H76" s="143" t="s">
        <v>570</v>
      </c>
      <c r="I76" s="136">
        <v>42</v>
      </c>
      <c r="J76" s="40" t="s">
        <v>58</v>
      </c>
      <c r="K76" s="41">
        <v>585</v>
      </c>
      <c r="L76" s="144">
        <v>22</v>
      </c>
      <c r="M76" s="144">
        <v>0</v>
      </c>
      <c r="N76" s="144">
        <v>22</v>
      </c>
      <c r="O76" s="145">
        <v>12870</v>
      </c>
      <c r="P76" s="146">
        <v>14</v>
      </c>
      <c r="Q76" s="146">
        <v>45</v>
      </c>
      <c r="R76" s="148">
        <v>0.4</v>
      </c>
      <c r="S76" s="148">
        <v>252</v>
      </c>
      <c r="T76" s="155" t="s">
        <v>579</v>
      </c>
      <c r="U76" s="146">
        <v>300</v>
      </c>
      <c r="V76" s="145">
        <v>6600</v>
      </c>
      <c r="W76" s="139" t="s">
        <v>572</v>
      </c>
      <c r="X76" s="145">
        <v>19722</v>
      </c>
    </row>
    <row r="77" spans="1:24" ht="61" x14ac:dyDescent="0.2">
      <c r="A77" s="79" t="s">
        <v>575</v>
      </c>
      <c r="B77" s="80"/>
      <c r="C77" s="49" t="s">
        <v>576</v>
      </c>
      <c r="D77" s="135" t="s">
        <v>114</v>
      </c>
      <c r="E77" s="135" t="s">
        <v>63</v>
      </c>
      <c r="F77" s="143" t="s">
        <v>577</v>
      </c>
      <c r="G77" s="143" t="s">
        <v>581</v>
      </c>
      <c r="H77" s="143" t="s">
        <v>570</v>
      </c>
      <c r="I77" s="136">
        <v>42</v>
      </c>
      <c r="J77" s="40" t="s">
        <v>262</v>
      </c>
      <c r="K77" s="41">
        <v>585</v>
      </c>
      <c r="L77" s="144">
        <v>0</v>
      </c>
      <c r="M77" s="144">
        <v>20</v>
      </c>
      <c r="N77" s="144">
        <v>20</v>
      </c>
      <c r="O77" s="145">
        <v>11700</v>
      </c>
      <c r="P77" s="146">
        <v>28</v>
      </c>
      <c r="Q77" s="146">
        <v>134</v>
      </c>
      <c r="R77" s="148">
        <v>0.4</v>
      </c>
      <c r="S77" s="148">
        <v>1500.8</v>
      </c>
      <c r="T77" s="155" t="s">
        <v>582</v>
      </c>
      <c r="U77" s="146">
        <v>300</v>
      </c>
      <c r="V77" s="145">
        <v>6000</v>
      </c>
      <c r="W77" s="139" t="s">
        <v>572</v>
      </c>
      <c r="X77" s="145">
        <v>19200.8</v>
      </c>
    </row>
    <row r="78" spans="1:24" ht="61" x14ac:dyDescent="0.2">
      <c r="A78" s="40" t="s">
        <v>605</v>
      </c>
      <c r="B78" s="40"/>
      <c r="C78" s="49" t="s">
        <v>606</v>
      </c>
      <c r="D78" s="135" t="s">
        <v>114</v>
      </c>
      <c r="E78" s="135" t="s">
        <v>154</v>
      </c>
      <c r="F78" s="143" t="s">
        <v>607</v>
      </c>
      <c r="G78" s="143" t="s">
        <v>546</v>
      </c>
      <c r="H78" s="143" t="s">
        <v>542</v>
      </c>
      <c r="I78" s="136">
        <v>42</v>
      </c>
      <c r="J78" s="40" t="s">
        <v>58</v>
      </c>
      <c r="K78" s="41">
        <v>585</v>
      </c>
      <c r="L78" s="144">
        <v>0</v>
      </c>
      <c r="M78" s="144">
        <v>12</v>
      </c>
      <c r="N78" s="144">
        <v>12</v>
      </c>
      <c r="O78" s="145">
        <v>7020</v>
      </c>
      <c r="P78" s="146">
        <v>28</v>
      </c>
      <c r="Q78" s="146">
        <v>36</v>
      </c>
      <c r="R78" s="148">
        <v>0.4</v>
      </c>
      <c r="S78" s="148">
        <v>403.2</v>
      </c>
      <c r="T78" s="149" t="s">
        <v>608</v>
      </c>
      <c r="U78" s="146">
        <v>0</v>
      </c>
      <c r="V78" s="145">
        <v>0</v>
      </c>
      <c r="W78" s="139" t="s">
        <v>44</v>
      </c>
      <c r="X78" s="145">
        <v>7423.2</v>
      </c>
    </row>
    <row r="79" spans="1:24" ht="61" x14ac:dyDescent="0.2">
      <c r="A79" s="40" t="s">
        <v>605</v>
      </c>
      <c r="B79" s="40"/>
      <c r="C79" s="49" t="s">
        <v>606</v>
      </c>
      <c r="D79" s="135" t="s">
        <v>114</v>
      </c>
      <c r="E79" s="135" t="s">
        <v>154</v>
      </c>
      <c r="F79" s="143" t="s">
        <v>277</v>
      </c>
      <c r="G79" s="143" t="s">
        <v>252</v>
      </c>
      <c r="H79" s="143" t="s">
        <v>610</v>
      </c>
      <c r="I79" s="136">
        <v>42</v>
      </c>
      <c r="J79" s="40" t="s">
        <v>58</v>
      </c>
      <c r="K79" s="41">
        <v>585</v>
      </c>
      <c r="L79" s="144">
        <v>0</v>
      </c>
      <c r="M79" s="144">
        <v>20</v>
      </c>
      <c r="N79" s="144">
        <v>20</v>
      </c>
      <c r="O79" s="145">
        <v>11700</v>
      </c>
      <c r="P79" s="146">
        <v>28</v>
      </c>
      <c r="Q79" s="146">
        <v>36</v>
      </c>
      <c r="R79" s="148">
        <v>0.4</v>
      </c>
      <c r="S79" s="148">
        <v>403.2</v>
      </c>
      <c r="T79" s="149" t="s">
        <v>611</v>
      </c>
      <c r="U79" s="146">
        <v>0</v>
      </c>
      <c r="V79" s="145">
        <v>0</v>
      </c>
      <c r="W79" s="139" t="s">
        <v>44</v>
      </c>
      <c r="X79" s="145">
        <v>12103.2</v>
      </c>
    </row>
    <row r="80" spans="1:24" ht="37" x14ac:dyDescent="0.2">
      <c r="A80" s="40" t="s">
        <v>614</v>
      </c>
      <c r="B80" s="40"/>
      <c r="C80" s="49" t="s">
        <v>615</v>
      </c>
      <c r="D80" s="135" t="s">
        <v>114</v>
      </c>
      <c r="E80" s="135" t="s">
        <v>154</v>
      </c>
      <c r="F80" s="143" t="s">
        <v>607</v>
      </c>
      <c r="G80" s="143" t="s">
        <v>616</v>
      </c>
      <c r="H80" s="143" t="s">
        <v>617</v>
      </c>
      <c r="I80" s="136">
        <v>42</v>
      </c>
      <c r="J80" s="40" t="s">
        <v>58</v>
      </c>
      <c r="K80" s="41">
        <v>585</v>
      </c>
      <c r="L80" s="144">
        <v>0</v>
      </c>
      <c r="M80" s="144">
        <v>23</v>
      </c>
      <c r="N80" s="144">
        <v>23</v>
      </c>
      <c r="O80" s="145">
        <v>13455</v>
      </c>
      <c r="P80" s="146">
        <v>28</v>
      </c>
      <c r="Q80" s="146">
        <v>12</v>
      </c>
      <c r="R80" s="148">
        <v>0.4</v>
      </c>
      <c r="S80" s="148">
        <v>134.40000000000003</v>
      </c>
      <c r="T80" s="149" t="s">
        <v>618</v>
      </c>
      <c r="U80" s="146">
        <v>0</v>
      </c>
      <c r="V80" s="145">
        <v>0</v>
      </c>
      <c r="W80" s="139" t="s">
        <v>44</v>
      </c>
      <c r="X80" s="145">
        <v>13589.4</v>
      </c>
    </row>
    <row r="81" spans="1:24" ht="37" x14ac:dyDescent="0.2">
      <c r="A81" s="40" t="s">
        <v>614</v>
      </c>
      <c r="B81" s="40"/>
      <c r="C81" s="49" t="s">
        <v>615</v>
      </c>
      <c r="D81" s="135" t="s">
        <v>114</v>
      </c>
      <c r="E81" s="135" t="s">
        <v>154</v>
      </c>
      <c r="F81" s="143" t="s">
        <v>291</v>
      </c>
      <c r="G81" s="143" t="s">
        <v>585</v>
      </c>
      <c r="H81" s="143" t="s">
        <v>620</v>
      </c>
      <c r="I81" s="136">
        <v>42</v>
      </c>
      <c r="J81" s="40" t="s">
        <v>58</v>
      </c>
      <c r="K81" s="41">
        <v>585</v>
      </c>
      <c r="L81" s="144">
        <v>0</v>
      </c>
      <c r="M81" s="144">
        <v>27</v>
      </c>
      <c r="N81" s="144">
        <v>27</v>
      </c>
      <c r="O81" s="145">
        <v>15795</v>
      </c>
      <c r="P81" s="146">
        <v>28</v>
      </c>
      <c r="Q81" s="146">
        <v>19</v>
      </c>
      <c r="R81" s="148">
        <v>0.4</v>
      </c>
      <c r="S81" s="148">
        <v>212.8</v>
      </c>
      <c r="T81" s="149" t="s">
        <v>621</v>
      </c>
      <c r="U81" s="146">
        <v>0</v>
      </c>
      <c r="V81" s="145">
        <v>0</v>
      </c>
      <c r="W81" s="139" t="s">
        <v>44</v>
      </c>
      <c r="X81" s="145">
        <v>16007.8</v>
      </c>
    </row>
    <row r="82" spans="1:24" ht="61" x14ac:dyDescent="0.2">
      <c r="A82" s="40" t="s">
        <v>614</v>
      </c>
      <c r="B82" s="40"/>
      <c r="C82" s="49" t="s">
        <v>615</v>
      </c>
      <c r="D82" s="135" t="s">
        <v>114</v>
      </c>
      <c r="E82" s="135" t="s">
        <v>158</v>
      </c>
      <c r="F82" s="188" t="s">
        <v>623</v>
      </c>
      <c r="G82" s="143" t="s">
        <v>624</v>
      </c>
      <c r="H82" s="143" t="s">
        <v>625</v>
      </c>
      <c r="I82" s="136">
        <v>56</v>
      </c>
      <c r="J82" s="40" t="s">
        <v>58</v>
      </c>
      <c r="K82" s="41">
        <v>585</v>
      </c>
      <c r="L82" s="144">
        <v>19</v>
      </c>
      <c r="M82" s="144">
        <v>0</v>
      </c>
      <c r="N82" s="144">
        <v>19</v>
      </c>
      <c r="O82" s="145">
        <v>11115</v>
      </c>
      <c r="P82" s="146">
        <v>36</v>
      </c>
      <c r="Q82" s="146">
        <v>22</v>
      </c>
      <c r="R82" s="148">
        <v>0.4</v>
      </c>
      <c r="S82" s="148">
        <v>316.8</v>
      </c>
      <c r="T82" s="155" t="s">
        <v>626</v>
      </c>
      <c r="U82" s="145">
        <v>0</v>
      </c>
      <c r="V82" s="145">
        <v>0</v>
      </c>
      <c r="W82" s="139" t="s">
        <v>44</v>
      </c>
      <c r="X82" s="145">
        <v>11431.8</v>
      </c>
    </row>
    <row r="83" spans="1:24" ht="61" x14ac:dyDescent="0.2">
      <c r="A83" s="40" t="s">
        <v>614</v>
      </c>
      <c r="B83" s="40"/>
      <c r="C83" s="49" t="s">
        <v>615</v>
      </c>
      <c r="D83" s="135" t="s">
        <v>114</v>
      </c>
      <c r="E83" s="135" t="s">
        <v>158</v>
      </c>
      <c r="F83" s="188" t="s">
        <v>623</v>
      </c>
      <c r="G83" s="143" t="s">
        <v>624</v>
      </c>
      <c r="H83" s="143" t="s">
        <v>625</v>
      </c>
      <c r="I83" s="136">
        <v>56</v>
      </c>
      <c r="J83" s="40" t="s">
        <v>58</v>
      </c>
      <c r="K83" s="41">
        <v>585</v>
      </c>
      <c r="L83" s="144">
        <v>0</v>
      </c>
      <c r="M83" s="144">
        <v>25</v>
      </c>
      <c r="N83" s="144">
        <v>25</v>
      </c>
      <c r="O83" s="145">
        <v>14625</v>
      </c>
      <c r="P83" s="146">
        <v>36</v>
      </c>
      <c r="Q83" s="146">
        <v>22</v>
      </c>
      <c r="R83" s="148">
        <v>0.4</v>
      </c>
      <c r="S83" s="148">
        <v>316.8</v>
      </c>
      <c r="T83" s="155" t="s">
        <v>628</v>
      </c>
      <c r="U83" s="145">
        <v>0</v>
      </c>
      <c r="V83" s="145">
        <v>0</v>
      </c>
      <c r="W83" s="139" t="s">
        <v>44</v>
      </c>
      <c r="X83" s="145">
        <v>14941.8</v>
      </c>
    </row>
    <row r="84" spans="1:24" ht="37" x14ac:dyDescent="0.2">
      <c r="A84" s="40" t="s">
        <v>614</v>
      </c>
      <c r="B84" s="40"/>
      <c r="C84" s="49" t="s">
        <v>615</v>
      </c>
      <c r="D84" s="135" t="s">
        <v>114</v>
      </c>
      <c r="E84" s="135" t="s">
        <v>158</v>
      </c>
      <c r="F84" s="188" t="s">
        <v>623</v>
      </c>
      <c r="G84" s="143" t="s">
        <v>630</v>
      </c>
      <c r="H84" s="143" t="s">
        <v>631</v>
      </c>
      <c r="I84" s="136">
        <v>42</v>
      </c>
      <c r="J84" s="40" t="s">
        <v>58</v>
      </c>
      <c r="K84" s="41">
        <v>585</v>
      </c>
      <c r="L84" s="144">
        <v>0</v>
      </c>
      <c r="M84" s="144">
        <v>29</v>
      </c>
      <c r="N84" s="144">
        <v>29</v>
      </c>
      <c r="O84" s="145">
        <v>16965</v>
      </c>
      <c r="P84" s="146">
        <v>28</v>
      </c>
      <c r="Q84" s="146">
        <v>22</v>
      </c>
      <c r="R84" s="148">
        <v>0.4</v>
      </c>
      <c r="S84" s="148">
        <v>246.40000000000003</v>
      </c>
      <c r="T84" s="149" t="s">
        <v>632</v>
      </c>
      <c r="U84" s="146">
        <v>0</v>
      </c>
      <c r="V84" s="145">
        <v>0</v>
      </c>
      <c r="W84" s="139" t="s">
        <v>44</v>
      </c>
      <c r="X84" s="145">
        <v>17211.400000000001</v>
      </c>
    </row>
    <row r="85" spans="1:24" ht="37" x14ac:dyDescent="0.2">
      <c r="A85" s="40" t="s">
        <v>614</v>
      </c>
      <c r="B85" s="40"/>
      <c r="C85" s="49" t="s">
        <v>615</v>
      </c>
      <c r="D85" s="135" t="s">
        <v>114</v>
      </c>
      <c r="E85" s="135" t="s">
        <v>158</v>
      </c>
      <c r="F85" s="143" t="s">
        <v>307</v>
      </c>
      <c r="G85" s="143" t="s">
        <v>634</v>
      </c>
      <c r="H85" s="143" t="s">
        <v>635</v>
      </c>
      <c r="I85" s="136">
        <v>42</v>
      </c>
      <c r="J85" s="40" t="s">
        <v>58</v>
      </c>
      <c r="K85" s="41">
        <v>585</v>
      </c>
      <c r="L85" s="144">
        <v>24</v>
      </c>
      <c r="M85" s="144">
        <v>0</v>
      </c>
      <c r="N85" s="144">
        <v>24</v>
      </c>
      <c r="O85" s="145">
        <v>14040</v>
      </c>
      <c r="P85" s="146">
        <v>28</v>
      </c>
      <c r="Q85" s="146">
        <v>12</v>
      </c>
      <c r="R85" s="148">
        <v>0.4</v>
      </c>
      <c r="S85" s="148">
        <v>134.40000000000003</v>
      </c>
      <c r="T85" s="149" t="s">
        <v>636</v>
      </c>
      <c r="U85" s="146">
        <v>0</v>
      </c>
      <c r="V85" s="145">
        <v>0</v>
      </c>
      <c r="W85" s="139" t="s">
        <v>44</v>
      </c>
      <c r="X85" s="145">
        <v>14174.4</v>
      </c>
    </row>
    <row r="86" spans="1:24" ht="37" x14ac:dyDescent="0.2">
      <c r="A86" s="40" t="s">
        <v>614</v>
      </c>
      <c r="B86" s="40"/>
      <c r="C86" s="49" t="s">
        <v>615</v>
      </c>
      <c r="D86" s="135" t="s">
        <v>114</v>
      </c>
      <c r="E86" s="135" t="s">
        <v>158</v>
      </c>
      <c r="F86" s="143" t="s">
        <v>307</v>
      </c>
      <c r="G86" s="143" t="s">
        <v>634</v>
      </c>
      <c r="H86" s="143" t="s">
        <v>635</v>
      </c>
      <c r="I86" s="136">
        <v>42</v>
      </c>
      <c r="J86" s="40" t="s">
        <v>58</v>
      </c>
      <c r="K86" s="41">
        <v>585</v>
      </c>
      <c r="L86" s="144">
        <v>0</v>
      </c>
      <c r="M86" s="144">
        <v>22</v>
      </c>
      <c r="N86" s="144">
        <v>22</v>
      </c>
      <c r="O86" s="145">
        <v>12870</v>
      </c>
      <c r="P86" s="146">
        <v>28</v>
      </c>
      <c r="Q86" s="146">
        <v>12</v>
      </c>
      <c r="R86" s="148">
        <v>0.4</v>
      </c>
      <c r="S86" s="148">
        <v>134.40000000000003</v>
      </c>
      <c r="T86" s="149" t="s">
        <v>636</v>
      </c>
      <c r="U86" s="146">
        <v>0</v>
      </c>
      <c r="V86" s="145">
        <v>0</v>
      </c>
      <c r="W86" s="139" t="s">
        <v>44</v>
      </c>
      <c r="X86" s="145">
        <v>13004.4</v>
      </c>
    </row>
    <row r="87" spans="1:24" ht="37" x14ac:dyDescent="0.2">
      <c r="A87" s="40" t="s">
        <v>614</v>
      </c>
      <c r="B87" s="40"/>
      <c r="C87" s="49" t="s">
        <v>615</v>
      </c>
      <c r="D87" s="135" t="s">
        <v>114</v>
      </c>
      <c r="E87" s="135" t="s">
        <v>158</v>
      </c>
      <c r="F87" s="143" t="s">
        <v>314</v>
      </c>
      <c r="G87" s="143" t="s">
        <v>638</v>
      </c>
      <c r="H87" s="143" t="s">
        <v>617</v>
      </c>
      <c r="I87" s="136">
        <v>42</v>
      </c>
      <c r="J87" s="40" t="s">
        <v>58</v>
      </c>
      <c r="K87" s="41">
        <v>585</v>
      </c>
      <c r="L87" s="144">
        <v>22</v>
      </c>
      <c r="M87" s="144">
        <v>0</v>
      </c>
      <c r="N87" s="144">
        <v>22</v>
      </c>
      <c r="O87" s="145">
        <v>12870</v>
      </c>
      <c r="P87" s="146">
        <v>28</v>
      </c>
      <c r="Q87" s="146">
        <v>12</v>
      </c>
      <c r="R87" s="148">
        <v>0.4</v>
      </c>
      <c r="S87" s="148">
        <v>134.40000000000003</v>
      </c>
      <c r="T87" s="149" t="s">
        <v>639</v>
      </c>
      <c r="U87" s="146">
        <v>0</v>
      </c>
      <c r="V87" s="145">
        <v>0</v>
      </c>
      <c r="W87" s="139" t="s">
        <v>44</v>
      </c>
      <c r="X87" s="145">
        <v>13004.4</v>
      </c>
    </row>
    <row r="88" spans="1:24" ht="37" x14ac:dyDescent="0.2">
      <c r="A88" s="40" t="s">
        <v>614</v>
      </c>
      <c r="B88" s="40"/>
      <c r="C88" s="49" t="s">
        <v>615</v>
      </c>
      <c r="D88" s="135" t="s">
        <v>114</v>
      </c>
      <c r="E88" s="135" t="s">
        <v>158</v>
      </c>
      <c r="F88" s="143" t="s">
        <v>314</v>
      </c>
      <c r="G88" s="143" t="s">
        <v>638</v>
      </c>
      <c r="H88" s="143" t="s">
        <v>617</v>
      </c>
      <c r="I88" s="136">
        <v>42</v>
      </c>
      <c r="J88" s="40" t="s">
        <v>58</v>
      </c>
      <c r="K88" s="41">
        <v>585</v>
      </c>
      <c r="L88" s="144">
        <v>0</v>
      </c>
      <c r="M88" s="144">
        <v>22</v>
      </c>
      <c r="N88" s="144">
        <v>22</v>
      </c>
      <c r="O88" s="145">
        <v>12870</v>
      </c>
      <c r="P88" s="146">
        <v>28</v>
      </c>
      <c r="Q88" s="146">
        <v>12</v>
      </c>
      <c r="R88" s="148">
        <v>0.4</v>
      </c>
      <c r="S88" s="148">
        <v>134.40000000000003</v>
      </c>
      <c r="T88" s="149" t="s">
        <v>641</v>
      </c>
      <c r="U88" s="146">
        <v>0</v>
      </c>
      <c r="V88" s="145">
        <v>0</v>
      </c>
      <c r="W88" s="139" t="s">
        <v>44</v>
      </c>
      <c r="X88" s="145">
        <v>13004.4</v>
      </c>
    </row>
    <row r="89" spans="1:24" ht="37" x14ac:dyDescent="0.2">
      <c r="A89" s="40" t="s">
        <v>614</v>
      </c>
      <c r="B89" s="40"/>
      <c r="C89" s="49" t="s">
        <v>615</v>
      </c>
      <c r="D89" s="135" t="s">
        <v>114</v>
      </c>
      <c r="E89" s="135" t="s">
        <v>158</v>
      </c>
      <c r="F89" s="188" t="s">
        <v>456</v>
      </c>
      <c r="G89" s="143" t="s">
        <v>585</v>
      </c>
      <c r="H89" s="143" t="s">
        <v>642</v>
      </c>
      <c r="I89" s="136">
        <v>42</v>
      </c>
      <c r="J89" s="40" t="s">
        <v>58</v>
      </c>
      <c r="K89" s="41">
        <v>585</v>
      </c>
      <c r="L89" s="144">
        <v>24</v>
      </c>
      <c r="M89" s="144">
        <v>0</v>
      </c>
      <c r="N89" s="144">
        <v>24</v>
      </c>
      <c r="O89" s="145">
        <v>14040</v>
      </c>
      <c r="P89" s="146">
        <v>28</v>
      </c>
      <c r="Q89" s="146">
        <v>41</v>
      </c>
      <c r="R89" s="148">
        <v>0.4</v>
      </c>
      <c r="S89" s="148">
        <v>459.20000000000005</v>
      </c>
      <c r="T89" s="149" t="s">
        <v>643</v>
      </c>
      <c r="U89" s="146">
        <v>0</v>
      </c>
      <c r="V89" s="145">
        <v>0</v>
      </c>
      <c r="W89" s="139" t="s">
        <v>44</v>
      </c>
      <c r="X89" s="145">
        <v>14499.2</v>
      </c>
    </row>
    <row r="90" spans="1:24" ht="37" x14ac:dyDescent="0.2">
      <c r="A90" s="40" t="s">
        <v>614</v>
      </c>
      <c r="B90" s="40"/>
      <c r="C90" s="49" t="s">
        <v>615</v>
      </c>
      <c r="D90" s="135" t="s">
        <v>114</v>
      </c>
      <c r="E90" s="135" t="s">
        <v>63</v>
      </c>
      <c r="F90" s="143" t="s">
        <v>559</v>
      </c>
      <c r="G90" s="143" t="s">
        <v>630</v>
      </c>
      <c r="H90" s="143" t="s">
        <v>620</v>
      </c>
      <c r="I90" s="136">
        <v>42</v>
      </c>
      <c r="J90" s="40" t="s">
        <v>58</v>
      </c>
      <c r="K90" s="41">
        <v>585</v>
      </c>
      <c r="L90" s="144">
        <v>0</v>
      </c>
      <c r="M90" s="144">
        <v>24</v>
      </c>
      <c r="N90" s="144">
        <v>24</v>
      </c>
      <c r="O90" s="145">
        <v>14040</v>
      </c>
      <c r="P90" s="146">
        <v>28</v>
      </c>
      <c r="Q90" s="146">
        <v>30</v>
      </c>
      <c r="R90" s="148">
        <v>0.4</v>
      </c>
      <c r="S90" s="148">
        <v>336</v>
      </c>
      <c r="T90" s="149" t="s">
        <v>645</v>
      </c>
      <c r="U90" s="146">
        <v>0</v>
      </c>
      <c r="V90" s="145">
        <v>0</v>
      </c>
      <c r="W90" s="139" t="s">
        <v>44</v>
      </c>
      <c r="X90" s="145">
        <v>14376</v>
      </c>
    </row>
    <row r="91" spans="1:24" ht="37" x14ac:dyDescent="0.2">
      <c r="A91" s="40" t="s">
        <v>614</v>
      </c>
      <c r="B91" s="40"/>
      <c r="C91" s="49" t="s">
        <v>615</v>
      </c>
      <c r="D91" s="135" t="s">
        <v>114</v>
      </c>
      <c r="E91" s="135" t="s">
        <v>63</v>
      </c>
      <c r="F91" s="143" t="s">
        <v>251</v>
      </c>
      <c r="G91" s="143" t="s">
        <v>647</v>
      </c>
      <c r="H91" s="143" t="s">
        <v>948</v>
      </c>
      <c r="I91" s="136">
        <v>42</v>
      </c>
      <c r="J91" s="40" t="s">
        <v>58</v>
      </c>
      <c r="K91" s="41">
        <v>585</v>
      </c>
      <c r="L91" s="144">
        <v>16</v>
      </c>
      <c r="M91" s="144">
        <v>0</v>
      </c>
      <c r="N91" s="144">
        <v>16</v>
      </c>
      <c r="O91" s="145">
        <v>9360</v>
      </c>
      <c r="P91" s="146">
        <v>28</v>
      </c>
      <c r="Q91" s="146">
        <v>46</v>
      </c>
      <c r="R91" s="148">
        <v>0.4</v>
      </c>
      <c r="S91" s="148">
        <v>515.20000000000005</v>
      </c>
      <c r="T91" s="149" t="s">
        <v>648</v>
      </c>
      <c r="U91" s="146">
        <v>0</v>
      </c>
      <c r="V91" s="145">
        <v>0</v>
      </c>
      <c r="W91" s="139" t="s">
        <v>44</v>
      </c>
      <c r="X91" s="145">
        <v>9875.2000000000007</v>
      </c>
    </row>
    <row r="92" spans="1:24" ht="61" x14ac:dyDescent="0.2">
      <c r="A92" s="40" t="s">
        <v>650</v>
      </c>
      <c r="B92" s="40"/>
      <c r="C92" s="49" t="s">
        <v>651</v>
      </c>
      <c r="D92" s="135" t="s">
        <v>114</v>
      </c>
      <c r="E92" s="135" t="s">
        <v>158</v>
      </c>
      <c r="F92" s="188" t="s">
        <v>456</v>
      </c>
      <c r="G92" s="143" t="s">
        <v>624</v>
      </c>
      <c r="H92" s="143" t="s">
        <v>625</v>
      </c>
      <c r="I92" s="136">
        <v>56</v>
      </c>
      <c r="J92" s="40" t="s">
        <v>58</v>
      </c>
      <c r="K92" s="41">
        <v>585</v>
      </c>
      <c r="L92" s="144">
        <v>0</v>
      </c>
      <c r="M92" s="144">
        <v>18</v>
      </c>
      <c r="N92" s="144">
        <v>18</v>
      </c>
      <c r="O92" s="145">
        <v>10530</v>
      </c>
      <c r="P92" s="146">
        <v>36</v>
      </c>
      <c r="Q92" s="146">
        <v>41</v>
      </c>
      <c r="R92" s="148">
        <v>0.4</v>
      </c>
      <c r="S92" s="148">
        <v>590.40000000000009</v>
      </c>
      <c r="T92" s="155" t="s">
        <v>652</v>
      </c>
      <c r="U92" s="146">
        <v>0</v>
      </c>
      <c r="V92" s="145">
        <v>0</v>
      </c>
      <c r="W92" s="139" t="s">
        <v>44</v>
      </c>
      <c r="X92" s="145">
        <v>11120.4</v>
      </c>
    </row>
    <row r="93" spans="1:24" ht="61" x14ac:dyDescent="0.2">
      <c r="A93" s="40" t="s">
        <v>653</v>
      </c>
      <c r="B93" s="40"/>
      <c r="C93" s="49" t="s">
        <v>654</v>
      </c>
      <c r="D93" s="135" t="s">
        <v>114</v>
      </c>
      <c r="E93" s="135" t="s">
        <v>158</v>
      </c>
      <c r="F93" s="143" t="s">
        <v>655</v>
      </c>
      <c r="G93" s="143" t="s">
        <v>141</v>
      </c>
      <c r="H93" s="143" t="s">
        <v>142</v>
      </c>
      <c r="I93" s="136">
        <v>42</v>
      </c>
      <c r="J93" s="40" t="s">
        <v>262</v>
      </c>
      <c r="K93" s="41">
        <v>585</v>
      </c>
      <c r="L93" s="144">
        <v>0</v>
      </c>
      <c r="M93" s="144">
        <v>15</v>
      </c>
      <c r="N93" s="144">
        <v>15</v>
      </c>
      <c r="O93" s="145">
        <v>8775</v>
      </c>
      <c r="P93" s="146">
        <v>18</v>
      </c>
      <c r="Q93" s="146">
        <v>15</v>
      </c>
      <c r="R93" s="148">
        <v>0.4</v>
      </c>
      <c r="S93" s="148">
        <v>108</v>
      </c>
      <c r="T93" s="155" t="s">
        <v>656</v>
      </c>
      <c r="U93" s="146">
        <v>0</v>
      </c>
      <c r="V93" s="145">
        <v>0</v>
      </c>
      <c r="W93" s="139" t="s">
        <v>44</v>
      </c>
      <c r="X93" s="145">
        <v>8883</v>
      </c>
    </row>
    <row r="94" spans="1:24" ht="61" x14ac:dyDescent="0.2">
      <c r="A94" s="40" t="s">
        <v>653</v>
      </c>
      <c r="B94" s="40"/>
      <c r="C94" s="49" t="s">
        <v>654</v>
      </c>
      <c r="D94" s="135" t="s">
        <v>114</v>
      </c>
      <c r="E94" s="135" t="s">
        <v>158</v>
      </c>
      <c r="F94" s="143" t="s">
        <v>655</v>
      </c>
      <c r="G94" s="143" t="s">
        <v>658</v>
      </c>
      <c r="H94" s="143" t="s">
        <v>659</v>
      </c>
      <c r="I94" s="136">
        <v>56</v>
      </c>
      <c r="J94" s="40" t="s">
        <v>262</v>
      </c>
      <c r="K94" s="41">
        <v>585</v>
      </c>
      <c r="L94" s="144">
        <v>0</v>
      </c>
      <c r="M94" s="144">
        <v>15</v>
      </c>
      <c r="N94" s="144">
        <v>15</v>
      </c>
      <c r="O94" s="145">
        <v>8775</v>
      </c>
      <c r="P94" s="146">
        <v>24</v>
      </c>
      <c r="Q94" s="146">
        <v>15</v>
      </c>
      <c r="R94" s="148">
        <v>0.4</v>
      </c>
      <c r="S94" s="148">
        <v>144</v>
      </c>
      <c r="T94" s="155" t="s">
        <v>660</v>
      </c>
      <c r="U94" s="146">
        <v>150</v>
      </c>
      <c r="V94" s="145">
        <v>2250</v>
      </c>
      <c r="W94" s="139" t="s">
        <v>661</v>
      </c>
      <c r="X94" s="145">
        <v>11169</v>
      </c>
    </row>
    <row r="95" spans="1:24" ht="61" x14ac:dyDescent="0.2">
      <c r="A95" s="40" t="s">
        <v>653</v>
      </c>
      <c r="B95" s="40"/>
      <c r="C95" s="49" t="s">
        <v>654</v>
      </c>
      <c r="D95" s="135" t="s">
        <v>114</v>
      </c>
      <c r="E95" s="135" t="s">
        <v>158</v>
      </c>
      <c r="F95" s="143" t="s">
        <v>655</v>
      </c>
      <c r="G95" s="143" t="s">
        <v>118</v>
      </c>
      <c r="H95" s="143" t="s">
        <v>119</v>
      </c>
      <c r="I95" s="136">
        <v>42</v>
      </c>
      <c r="J95" s="40" t="s">
        <v>262</v>
      </c>
      <c r="K95" s="41">
        <v>585</v>
      </c>
      <c r="L95" s="144">
        <v>15</v>
      </c>
      <c r="M95" s="144">
        <v>0</v>
      </c>
      <c r="N95" s="144">
        <v>15</v>
      </c>
      <c r="O95" s="145">
        <v>8775</v>
      </c>
      <c r="P95" s="146">
        <v>18</v>
      </c>
      <c r="Q95" s="146">
        <v>15</v>
      </c>
      <c r="R95" s="148">
        <v>0.4</v>
      </c>
      <c r="S95" s="148">
        <v>108</v>
      </c>
      <c r="T95" s="155" t="s">
        <v>663</v>
      </c>
      <c r="U95" s="146">
        <v>0</v>
      </c>
      <c r="V95" s="145">
        <v>0</v>
      </c>
      <c r="W95" s="139" t="s">
        <v>44</v>
      </c>
      <c r="X95" s="145">
        <v>8883</v>
      </c>
    </row>
    <row r="96" spans="1:24" ht="61" x14ac:dyDescent="0.2">
      <c r="A96" s="40" t="s">
        <v>653</v>
      </c>
      <c r="B96" s="40"/>
      <c r="C96" s="49" t="s">
        <v>654</v>
      </c>
      <c r="D96" s="135" t="s">
        <v>114</v>
      </c>
      <c r="E96" s="135" t="s">
        <v>158</v>
      </c>
      <c r="F96" s="143" t="s">
        <v>665</v>
      </c>
      <c r="G96" s="143" t="s">
        <v>121</v>
      </c>
      <c r="H96" s="143" t="s">
        <v>666</v>
      </c>
      <c r="I96" s="136">
        <v>42</v>
      </c>
      <c r="J96" s="40" t="s">
        <v>262</v>
      </c>
      <c r="K96" s="41">
        <v>585</v>
      </c>
      <c r="L96" s="144">
        <v>0</v>
      </c>
      <c r="M96" s="144">
        <v>8</v>
      </c>
      <c r="N96" s="144">
        <v>8</v>
      </c>
      <c r="O96" s="145">
        <v>4680</v>
      </c>
      <c r="P96" s="146">
        <v>18</v>
      </c>
      <c r="Q96" s="146">
        <v>68</v>
      </c>
      <c r="R96" s="148">
        <v>0.4</v>
      </c>
      <c r="S96" s="148">
        <v>489.6</v>
      </c>
      <c r="T96" s="155" t="s">
        <v>667</v>
      </c>
      <c r="U96" s="146">
        <v>0</v>
      </c>
      <c r="V96" s="145">
        <v>0</v>
      </c>
      <c r="W96" s="139"/>
      <c r="X96" s="145">
        <v>5169.6000000000004</v>
      </c>
    </row>
    <row r="97" spans="1:24" ht="61" x14ac:dyDescent="0.2">
      <c r="A97" s="40" t="s">
        <v>653</v>
      </c>
      <c r="B97" s="40"/>
      <c r="C97" s="49" t="s">
        <v>654</v>
      </c>
      <c r="D97" s="135" t="s">
        <v>114</v>
      </c>
      <c r="E97" s="135" t="s">
        <v>158</v>
      </c>
      <c r="F97" s="143" t="s">
        <v>655</v>
      </c>
      <c r="G97" s="143" t="s">
        <v>148</v>
      </c>
      <c r="H97" s="143" t="s">
        <v>617</v>
      </c>
      <c r="I97" s="136">
        <v>42</v>
      </c>
      <c r="J97" s="40" t="s">
        <v>262</v>
      </c>
      <c r="K97" s="41">
        <v>585</v>
      </c>
      <c r="L97" s="144">
        <v>9</v>
      </c>
      <c r="M97" s="144">
        <v>0</v>
      </c>
      <c r="N97" s="144">
        <v>9</v>
      </c>
      <c r="O97" s="145">
        <v>5265</v>
      </c>
      <c r="P97" s="146">
        <v>18</v>
      </c>
      <c r="Q97" s="146">
        <v>15</v>
      </c>
      <c r="R97" s="148">
        <v>0.4</v>
      </c>
      <c r="S97" s="148">
        <v>108</v>
      </c>
      <c r="T97" s="155" t="s">
        <v>669</v>
      </c>
      <c r="U97" s="146">
        <v>0</v>
      </c>
      <c r="V97" s="145">
        <v>0</v>
      </c>
      <c r="W97" s="139" t="s">
        <v>44</v>
      </c>
      <c r="X97" s="145">
        <v>5373</v>
      </c>
    </row>
    <row r="98" spans="1:24" ht="61" x14ac:dyDescent="0.2">
      <c r="A98" s="40" t="s">
        <v>653</v>
      </c>
      <c r="B98" s="40"/>
      <c r="C98" s="49" t="s">
        <v>654</v>
      </c>
      <c r="D98" s="135" t="s">
        <v>114</v>
      </c>
      <c r="E98" s="135" t="s">
        <v>158</v>
      </c>
      <c r="F98" s="143" t="s">
        <v>665</v>
      </c>
      <c r="G98" s="143" t="s">
        <v>671</v>
      </c>
      <c r="H98" s="143" t="s">
        <v>672</v>
      </c>
      <c r="I98" s="136">
        <v>42</v>
      </c>
      <c r="J98" s="40" t="s">
        <v>262</v>
      </c>
      <c r="K98" s="41">
        <v>585</v>
      </c>
      <c r="L98" s="144">
        <v>14</v>
      </c>
      <c r="M98" s="144">
        <v>0</v>
      </c>
      <c r="N98" s="144">
        <v>14</v>
      </c>
      <c r="O98" s="145">
        <v>8190</v>
      </c>
      <c r="P98" s="145">
        <v>18</v>
      </c>
      <c r="Q98" s="145">
        <v>68</v>
      </c>
      <c r="R98" s="147">
        <v>0.4</v>
      </c>
      <c r="S98" s="147">
        <v>489.6</v>
      </c>
      <c r="T98" s="155" t="s">
        <v>673</v>
      </c>
      <c r="U98" s="145">
        <v>110</v>
      </c>
      <c r="V98" s="145">
        <v>1540</v>
      </c>
      <c r="W98" s="139" t="s">
        <v>674</v>
      </c>
      <c r="X98" s="145">
        <v>10219.6</v>
      </c>
    </row>
    <row r="99" spans="1:24" ht="61" x14ac:dyDescent="0.2">
      <c r="A99" s="40" t="s">
        <v>653</v>
      </c>
      <c r="B99" s="40"/>
      <c r="C99" s="49" t="s">
        <v>654</v>
      </c>
      <c r="D99" s="135" t="s">
        <v>114</v>
      </c>
      <c r="E99" s="135" t="s">
        <v>158</v>
      </c>
      <c r="F99" s="143" t="s">
        <v>665</v>
      </c>
      <c r="G99" s="143" t="s">
        <v>658</v>
      </c>
      <c r="H99" s="143" t="s">
        <v>659</v>
      </c>
      <c r="I99" s="136">
        <v>56</v>
      </c>
      <c r="J99" s="40" t="s">
        <v>262</v>
      </c>
      <c r="K99" s="41">
        <v>585</v>
      </c>
      <c r="L99" s="144">
        <v>15</v>
      </c>
      <c r="M99" s="144">
        <v>0</v>
      </c>
      <c r="N99" s="144">
        <v>15</v>
      </c>
      <c r="O99" s="145">
        <v>8775</v>
      </c>
      <c r="P99" s="146">
        <v>24</v>
      </c>
      <c r="Q99" s="146">
        <v>68</v>
      </c>
      <c r="R99" s="148">
        <v>0.4</v>
      </c>
      <c r="S99" s="148">
        <v>652.80000000000007</v>
      </c>
      <c r="T99" s="155" t="s">
        <v>676</v>
      </c>
      <c r="U99" s="146">
        <v>150</v>
      </c>
      <c r="V99" s="145">
        <v>2250</v>
      </c>
      <c r="W99" s="139" t="s">
        <v>661</v>
      </c>
      <c r="X99" s="145">
        <v>11677.8</v>
      </c>
    </row>
    <row r="100" spans="1:24" ht="37" x14ac:dyDescent="0.2">
      <c r="A100" s="40" t="s">
        <v>653</v>
      </c>
      <c r="B100" s="40"/>
      <c r="C100" s="49" t="s">
        <v>654</v>
      </c>
      <c r="D100" s="135" t="s">
        <v>114</v>
      </c>
      <c r="E100" s="135" t="s">
        <v>54</v>
      </c>
      <c r="F100" s="143" t="s">
        <v>340</v>
      </c>
      <c r="G100" s="244" t="s">
        <v>679</v>
      </c>
      <c r="H100" s="143" t="s">
        <v>680</v>
      </c>
      <c r="I100" s="150">
        <v>42</v>
      </c>
      <c r="J100" s="40" t="s">
        <v>43</v>
      </c>
      <c r="K100" s="41">
        <v>1200</v>
      </c>
      <c r="L100" s="144">
        <v>0</v>
      </c>
      <c r="M100" s="144">
        <v>18</v>
      </c>
      <c r="N100" s="144">
        <v>18</v>
      </c>
      <c r="O100" s="145">
        <v>21600</v>
      </c>
      <c r="P100" s="146">
        <v>0</v>
      </c>
      <c r="Q100" s="146">
        <v>0</v>
      </c>
      <c r="R100" s="148">
        <v>0</v>
      </c>
      <c r="S100" s="148">
        <v>0</v>
      </c>
      <c r="T100" s="149" t="s">
        <v>44</v>
      </c>
      <c r="U100" s="146">
        <v>0</v>
      </c>
      <c r="V100" s="145">
        <v>0</v>
      </c>
      <c r="W100" s="139" t="s">
        <v>681</v>
      </c>
      <c r="X100" s="145">
        <v>21600</v>
      </c>
    </row>
    <row r="101" spans="1:24" ht="37" x14ac:dyDescent="0.2">
      <c r="A101" s="40" t="s">
        <v>653</v>
      </c>
      <c r="B101" s="40"/>
      <c r="C101" s="49" t="s">
        <v>654</v>
      </c>
      <c r="D101" s="135" t="s">
        <v>114</v>
      </c>
      <c r="E101" s="135" t="s">
        <v>54</v>
      </c>
      <c r="F101" s="143" t="s">
        <v>340</v>
      </c>
      <c r="G101" s="143" t="s">
        <v>132</v>
      </c>
      <c r="H101" s="143" t="s">
        <v>133</v>
      </c>
      <c r="I101" s="150">
        <v>42</v>
      </c>
      <c r="J101" s="40" t="s">
        <v>262</v>
      </c>
      <c r="K101" s="41">
        <v>585</v>
      </c>
      <c r="L101" s="144">
        <v>0</v>
      </c>
      <c r="M101" s="144">
        <v>18</v>
      </c>
      <c r="N101" s="144">
        <v>18</v>
      </c>
      <c r="O101" s="145">
        <v>10530</v>
      </c>
      <c r="P101" s="146">
        <v>14</v>
      </c>
      <c r="Q101" s="146">
        <v>50</v>
      </c>
      <c r="R101" s="148">
        <v>0.4</v>
      </c>
      <c r="S101" s="148">
        <v>280</v>
      </c>
      <c r="T101" s="149" t="s">
        <v>683</v>
      </c>
      <c r="U101" s="146">
        <v>150</v>
      </c>
      <c r="V101" s="145">
        <v>2700</v>
      </c>
      <c r="W101" s="139" t="s">
        <v>684</v>
      </c>
      <c r="X101" s="145">
        <v>13510</v>
      </c>
    </row>
    <row r="102" spans="1:24" ht="37" x14ac:dyDescent="0.2">
      <c r="A102" s="40" t="s">
        <v>653</v>
      </c>
      <c r="B102" s="40"/>
      <c r="C102" s="49" t="s">
        <v>654</v>
      </c>
      <c r="D102" s="135" t="s">
        <v>114</v>
      </c>
      <c r="E102" s="135" t="s">
        <v>54</v>
      </c>
      <c r="F102" s="143" t="s">
        <v>340</v>
      </c>
      <c r="G102" s="143" t="s">
        <v>581</v>
      </c>
      <c r="H102" s="143" t="s">
        <v>570</v>
      </c>
      <c r="I102" s="150">
        <v>42</v>
      </c>
      <c r="J102" s="40" t="s">
        <v>43</v>
      </c>
      <c r="K102" s="41">
        <v>1200</v>
      </c>
      <c r="L102" s="144">
        <v>0</v>
      </c>
      <c r="M102" s="144">
        <v>20</v>
      </c>
      <c r="N102" s="144">
        <v>20</v>
      </c>
      <c r="O102" s="145">
        <v>24000</v>
      </c>
      <c r="P102" s="146">
        <v>0</v>
      </c>
      <c r="Q102" s="146">
        <v>0</v>
      </c>
      <c r="R102" s="148">
        <v>0.4</v>
      </c>
      <c r="S102" s="148">
        <v>0</v>
      </c>
      <c r="T102" s="149" t="s">
        <v>44</v>
      </c>
      <c r="U102" s="146">
        <v>0</v>
      </c>
      <c r="V102" s="145">
        <v>0</v>
      </c>
      <c r="W102" s="139" t="s">
        <v>44</v>
      </c>
      <c r="X102" s="145">
        <v>24000</v>
      </c>
    </row>
    <row r="103" spans="1:24" ht="37" x14ac:dyDescent="0.2">
      <c r="A103" s="40" t="s">
        <v>687</v>
      </c>
      <c r="B103" s="40"/>
      <c r="C103" s="49" t="s">
        <v>688</v>
      </c>
      <c r="D103" s="135" t="s">
        <v>114</v>
      </c>
      <c r="E103" s="135" t="s">
        <v>154</v>
      </c>
      <c r="F103" s="143" t="s">
        <v>689</v>
      </c>
      <c r="G103" s="143" t="s">
        <v>690</v>
      </c>
      <c r="H103" s="143" t="s">
        <v>283</v>
      </c>
      <c r="I103" s="136">
        <v>42</v>
      </c>
      <c r="J103" s="40" t="s">
        <v>58</v>
      </c>
      <c r="K103" s="41">
        <v>585</v>
      </c>
      <c r="L103" s="144">
        <v>25</v>
      </c>
      <c r="M103" s="144">
        <v>0</v>
      </c>
      <c r="N103" s="144">
        <v>25</v>
      </c>
      <c r="O103" s="145">
        <v>14625</v>
      </c>
      <c r="P103" s="146">
        <v>28</v>
      </c>
      <c r="Q103" s="146">
        <v>51</v>
      </c>
      <c r="R103" s="148">
        <v>0.4</v>
      </c>
      <c r="S103" s="148">
        <v>571.20000000000005</v>
      </c>
      <c r="T103" s="149" t="s">
        <v>691</v>
      </c>
      <c r="U103" s="146">
        <v>0</v>
      </c>
      <c r="V103" s="145">
        <v>0</v>
      </c>
      <c r="W103" s="139" t="s">
        <v>44</v>
      </c>
      <c r="X103" s="145">
        <v>15196.2</v>
      </c>
    </row>
    <row r="104" spans="1:24" ht="61" x14ac:dyDescent="0.2">
      <c r="A104" s="40" t="s">
        <v>687</v>
      </c>
      <c r="B104" s="40"/>
      <c r="C104" s="49" t="s">
        <v>688</v>
      </c>
      <c r="D104" s="135" t="s">
        <v>114</v>
      </c>
      <c r="E104" s="135" t="s">
        <v>154</v>
      </c>
      <c r="F104" s="143" t="s">
        <v>287</v>
      </c>
      <c r="G104" s="143" t="s">
        <v>693</v>
      </c>
      <c r="H104" s="143" t="s">
        <v>666</v>
      </c>
      <c r="I104" s="136">
        <v>42</v>
      </c>
      <c r="J104" s="40" t="s">
        <v>58</v>
      </c>
      <c r="K104" s="41">
        <v>585</v>
      </c>
      <c r="L104" s="144">
        <v>23</v>
      </c>
      <c r="M104" s="144">
        <v>0</v>
      </c>
      <c r="N104" s="144">
        <v>23</v>
      </c>
      <c r="O104" s="145">
        <v>13455</v>
      </c>
      <c r="P104" s="146">
        <v>28</v>
      </c>
      <c r="Q104" s="146">
        <v>23</v>
      </c>
      <c r="R104" s="148">
        <v>0.4</v>
      </c>
      <c r="S104" s="148">
        <v>257.60000000000002</v>
      </c>
      <c r="T104" s="155" t="s">
        <v>694</v>
      </c>
      <c r="U104" s="146">
        <v>0</v>
      </c>
      <c r="V104" s="145">
        <v>0</v>
      </c>
      <c r="W104" s="139" t="s">
        <v>44</v>
      </c>
      <c r="X104" s="145">
        <v>13712.6</v>
      </c>
    </row>
    <row r="105" spans="1:24" ht="37" x14ac:dyDescent="0.2">
      <c r="A105" s="40" t="s">
        <v>687</v>
      </c>
      <c r="B105" s="40"/>
      <c r="C105" s="49" t="s">
        <v>688</v>
      </c>
      <c r="D105" s="135" t="s">
        <v>114</v>
      </c>
      <c r="E105" s="135" t="s">
        <v>154</v>
      </c>
      <c r="F105" s="143" t="s">
        <v>291</v>
      </c>
      <c r="G105" s="143" t="s">
        <v>696</v>
      </c>
      <c r="H105" s="143" t="s">
        <v>283</v>
      </c>
      <c r="I105" s="136">
        <v>42</v>
      </c>
      <c r="J105" s="40" t="s">
        <v>58</v>
      </c>
      <c r="K105" s="41">
        <v>585</v>
      </c>
      <c r="L105" s="144">
        <v>22</v>
      </c>
      <c r="M105" s="144">
        <v>0</v>
      </c>
      <c r="N105" s="144">
        <v>22</v>
      </c>
      <c r="O105" s="145">
        <v>12870</v>
      </c>
      <c r="P105" s="146">
        <v>28</v>
      </c>
      <c r="Q105" s="146">
        <v>20</v>
      </c>
      <c r="R105" s="148">
        <v>0.4</v>
      </c>
      <c r="S105" s="148">
        <v>224</v>
      </c>
      <c r="T105" s="149" t="s">
        <v>697</v>
      </c>
      <c r="U105" s="146">
        <v>0</v>
      </c>
      <c r="V105" s="145">
        <v>0</v>
      </c>
      <c r="W105" s="139" t="s">
        <v>44</v>
      </c>
      <c r="X105" s="145">
        <v>13094</v>
      </c>
    </row>
    <row r="106" spans="1:24" ht="37" x14ac:dyDescent="0.2">
      <c r="A106" s="40" t="s">
        <v>687</v>
      </c>
      <c r="B106" s="40"/>
      <c r="C106" s="49" t="s">
        <v>688</v>
      </c>
      <c r="D106" s="135" t="s">
        <v>114</v>
      </c>
      <c r="E106" s="135" t="s">
        <v>158</v>
      </c>
      <c r="F106" s="143" t="s">
        <v>553</v>
      </c>
      <c r="G106" s="143" t="s">
        <v>699</v>
      </c>
      <c r="H106" s="143" t="s">
        <v>666</v>
      </c>
      <c r="I106" s="136">
        <v>42</v>
      </c>
      <c r="J106" s="40" t="s">
        <v>58</v>
      </c>
      <c r="K106" s="41">
        <v>585</v>
      </c>
      <c r="L106" s="144">
        <v>9</v>
      </c>
      <c r="M106" s="144">
        <v>0</v>
      </c>
      <c r="N106" s="144">
        <v>9</v>
      </c>
      <c r="O106" s="145">
        <v>5265</v>
      </c>
      <c r="P106" s="146">
        <v>28</v>
      </c>
      <c r="Q106" s="146">
        <v>68</v>
      </c>
      <c r="R106" s="148">
        <v>0.4</v>
      </c>
      <c r="S106" s="148">
        <v>761.60000000000014</v>
      </c>
      <c r="T106" s="149" t="s">
        <v>700</v>
      </c>
      <c r="U106" s="146">
        <v>0</v>
      </c>
      <c r="V106" s="145">
        <v>0</v>
      </c>
      <c r="W106" s="139" t="s">
        <v>44</v>
      </c>
      <c r="X106" s="145">
        <v>6026.6</v>
      </c>
    </row>
    <row r="107" spans="1:24" ht="37" x14ac:dyDescent="0.2">
      <c r="A107" s="40" t="s">
        <v>687</v>
      </c>
      <c r="B107" s="40"/>
      <c r="C107" s="49" t="s">
        <v>688</v>
      </c>
      <c r="D107" s="135" t="s">
        <v>114</v>
      </c>
      <c r="E107" s="135" t="s">
        <v>158</v>
      </c>
      <c r="F107" s="143" t="s">
        <v>314</v>
      </c>
      <c r="G107" s="143" t="s">
        <v>703</v>
      </c>
      <c r="H107" s="143" t="s">
        <v>283</v>
      </c>
      <c r="I107" s="136">
        <v>42</v>
      </c>
      <c r="J107" s="40" t="s">
        <v>58</v>
      </c>
      <c r="K107" s="41">
        <v>585</v>
      </c>
      <c r="L107" s="144">
        <v>0</v>
      </c>
      <c r="M107" s="144">
        <v>17</v>
      </c>
      <c r="N107" s="144">
        <v>17</v>
      </c>
      <c r="O107" s="145">
        <v>9945</v>
      </c>
      <c r="P107" s="146">
        <v>28</v>
      </c>
      <c r="Q107" s="146">
        <v>12</v>
      </c>
      <c r="R107" s="148">
        <v>0.4</v>
      </c>
      <c r="S107" s="148">
        <v>134.40000000000003</v>
      </c>
      <c r="T107" s="149" t="s">
        <v>704</v>
      </c>
      <c r="U107" s="146">
        <v>0</v>
      </c>
      <c r="V107" s="145">
        <v>0</v>
      </c>
      <c r="W107" s="139" t="s">
        <v>44</v>
      </c>
      <c r="X107" s="145">
        <v>10079.4</v>
      </c>
    </row>
    <row r="108" spans="1:24" ht="25" x14ac:dyDescent="0.2">
      <c r="A108" s="40" t="s">
        <v>687</v>
      </c>
      <c r="B108" s="40"/>
      <c r="C108" s="49" t="s">
        <v>688</v>
      </c>
      <c r="D108" s="135" t="s">
        <v>114</v>
      </c>
      <c r="E108" s="135" t="s">
        <v>54</v>
      </c>
      <c r="F108" s="143" t="s">
        <v>481</v>
      </c>
      <c r="G108" s="244" t="s">
        <v>706</v>
      </c>
      <c r="H108" s="143" t="s">
        <v>707</v>
      </c>
      <c r="I108" s="136">
        <v>42</v>
      </c>
      <c r="J108" s="40" t="s">
        <v>58</v>
      </c>
      <c r="K108" s="41">
        <v>585</v>
      </c>
      <c r="L108" s="144">
        <v>0</v>
      </c>
      <c r="M108" s="144">
        <v>20</v>
      </c>
      <c r="N108" s="144">
        <v>20</v>
      </c>
      <c r="O108" s="145">
        <v>11700</v>
      </c>
      <c r="P108" s="146">
        <v>28</v>
      </c>
      <c r="Q108" s="146">
        <v>56</v>
      </c>
      <c r="R108" s="148">
        <v>0.4</v>
      </c>
      <c r="S108" s="148">
        <v>627.20000000000005</v>
      </c>
      <c r="T108" s="149" t="s">
        <v>708</v>
      </c>
      <c r="U108" s="146">
        <v>0</v>
      </c>
      <c r="V108" s="145">
        <v>0</v>
      </c>
      <c r="W108" s="139" t="s">
        <v>44</v>
      </c>
      <c r="X108" s="145">
        <v>12327.2</v>
      </c>
    </row>
    <row r="109" spans="1:24" ht="37" x14ac:dyDescent="0.2">
      <c r="A109" s="40" t="s">
        <v>687</v>
      </c>
      <c r="B109" s="40"/>
      <c r="C109" s="49" t="s">
        <v>688</v>
      </c>
      <c r="D109" s="135" t="s">
        <v>114</v>
      </c>
      <c r="E109" s="135" t="s">
        <v>63</v>
      </c>
      <c r="F109" s="143" t="s">
        <v>559</v>
      </c>
      <c r="G109" s="143" t="s">
        <v>710</v>
      </c>
      <c r="H109" s="143" t="s">
        <v>283</v>
      </c>
      <c r="I109" s="136">
        <v>42</v>
      </c>
      <c r="J109" s="40" t="s">
        <v>58</v>
      </c>
      <c r="K109" s="41">
        <v>585</v>
      </c>
      <c r="L109" s="144">
        <v>0</v>
      </c>
      <c r="M109" s="144">
        <v>21</v>
      </c>
      <c r="N109" s="144">
        <v>21</v>
      </c>
      <c r="O109" s="145">
        <v>12285</v>
      </c>
      <c r="P109" s="146">
        <v>14</v>
      </c>
      <c r="Q109" s="146">
        <v>30</v>
      </c>
      <c r="R109" s="148">
        <v>0.4</v>
      </c>
      <c r="S109" s="148">
        <v>168</v>
      </c>
      <c r="T109" s="149" t="s">
        <v>711</v>
      </c>
      <c r="U109" s="146">
        <v>0</v>
      </c>
      <c r="V109" s="145">
        <v>0</v>
      </c>
      <c r="W109" s="139"/>
      <c r="X109" s="145">
        <v>12453</v>
      </c>
    </row>
    <row r="110" spans="1:24" ht="37" x14ac:dyDescent="0.2">
      <c r="A110" s="40" t="s">
        <v>687</v>
      </c>
      <c r="B110" s="40"/>
      <c r="C110" s="49" t="s">
        <v>688</v>
      </c>
      <c r="D110" s="135" t="s">
        <v>114</v>
      </c>
      <c r="E110" s="135" t="s">
        <v>63</v>
      </c>
      <c r="F110" s="143" t="s">
        <v>251</v>
      </c>
      <c r="G110" s="143" t="s">
        <v>710</v>
      </c>
      <c r="H110" s="143" t="s">
        <v>283</v>
      </c>
      <c r="I110" s="136">
        <v>42</v>
      </c>
      <c r="J110" s="40" t="s">
        <v>58</v>
      </c>
      <c r="K110" s="41">
        <v>585</v>
      </c>
      <c r="L110" s="144">
        <v>0</v>
      </c>
      <c r="M110" s="144">
        <v>22</v>
      </c>
      <c r="N110" s="144">
        <v>22</v>
      </c>
      <c r="O110" s="145">
        <v>12870</v>
      </c>
      <c r="P110" s="146">
        <v>28</v>
      </c>
      <c r="Q110" s="146">
        <v>42</v>
      </c>
      <c r="R110" s="148">
        <v>0.4</v>
      </c>
      <c r="S110" s="148">
        <v>470.40000000000003</v>
      </c>
      <c r="T110" s="149" t="s">
        <v>713</v>
      </c>
      <c r="U110" s="146">
        <v>0</v>
      </c>
      <c r="V110" s="145">
        <v>0</v>
      </c>
      <c r="W110" s="139" t="s">
        <v>44</v>
      </c>
      <c r="X110" s="145">
        <v>13340.4</v>
      </c>
    </row>
    <row r="111" spans="1:24" ht="61" x14ac:dyDescent="0.2">
      <c r="A111" s="40" t="s">
        <v>715</v>
      </c>
      <c r="B111" s="40"/>
      <c r="C111" s="49" t="s">
        <v>716</v>
      </c>
      <c r="D111" s="135" t="s">
        <v>114</v>
      </c>
      <c r="E111" s="135" t="s">
        <v>154</v>
      </c>
      <c r="F111" s="143" t="s">
        <v>287</v>
      </c>
      <c r="G111" s="143" t="s">
        <v>65</v>
      </c>
      <c r="H111" s="143" t="s">
        <v>133</v>
      </c>
      <c r="I111" s="136">
        <v>42</v>
      </c>
      <c r="J111" s="40" t="s">
        <v>58</v>
      </c>
      <c r="K111" s="41">
        <v>585</v>
      </c>
      <c r="L111" s="144">
        <v>18</v>
      </c>
      <c r="M111" s="144">
        <v>0</v>
      </c>
      <c r="N111" s="144">
        <v>18</v>
      </c>
      <c r="O111" s="145">
        <v>10530</v>
      </c>
      <c r="P111" s="146">
        <v>28</v>
      </c>
      <c r="Q111" s="146">
        <v>16</v>
      </c>
      <c r="R111" s="148">
        <v>0.4</v>
      </c>
      <c r="S111" s="147">
        <v>179.20000000000002</v>
      </c>
      <c r="T111" s="155" t="s">
        <v>717</v>
      </c>
      <c r="U111" s="146">
        <v>284</v>
      </c>
      <c r="V111" s="145">
        <v>5112</v>
      </c>
      <c r="W111" s="139" t="s">
        <v>718</v>
      </c>
      <c r="X111" s="145">
        <v>15821.2</v>
      </c>
    </row>
    <row r="112" spans="1:24" ht="37" x14ac:dyDescent="0.2">
      <c r="A112" s="84" t="s">
        <v>715</v>
      </c>
      <c r="B112" s="84"/>
      <c r="C112" s="85" t="s">
        <v>716</v>
      </c>
      <c r="D112" s="245" t="s">
        <v>114</v>
      </c>
      <c r="E112" s="245" t="s">
        <v>154</v>
      </c>
      <c r="F112" s="155" t="s">
        <v>545</v>
      </c>
      <c r="G112" s="155" t="s">
        <v>720</v>
      </c>
      <c r="H112" s="155" t="s">
        <v>135</v>
      </c>
      <c r="I112" s="136">
        <v>42</v>
      </c>
      <c r="J112" s="40" t="s">
        <v>58</v>
      </c>
      <c r="K112" s="41">
        <v>585</v>
      </c>
      <c r="L112" s="144">
        <v>15</v>
      </c>
      <c r="M112" s="144">
        <v>0</v>
      </c>
      <c r="N112" s="144">
        <v>15</v>
      </c>
      <c r="O112" s="145">
        <v>8775</v>
      </c>
      <c r="P112" s="146">
        <v>14</v>
      </c>
      <c r="Q112" s="146">
        <v>17</v>
      </c>
      <c r="R112" s="148">
        <v>0.4</v>
      </c>
      <c r="S112" s="147">
        <v>95.200000000000017</v>
      </c>
      <c r="T112" s="149" t="s">
        <v>721</v>
      </c>
      <c r="U112" s="146">
        <v>150</v>
      </c>
      <c r="V112" s="145">
        <v>2250</v>
      </c>
      <c r="W112" s="139" t="s">
        <v>722</v>
      </c>
      <c r="X112" s="145">
        <v>11120.2</v>
      </c>
    </row>
    <row r="113" spans="1:24" ht="25" x14ac:dyDescent="0.2">
      <c r="A113" s="40" t="s">
        <v>715</v>
      </c>
      <c r="B113" s="40"/>
      <c r="C113" s="49" t="s">
        <v>716</v>
      </c>
      <c r="D113" s="135" t="s">
        <v>114</v>
      </c>
      <c r="E113" s="135" t="s">
        <v>154</v>
      </c>
      <c r="F113" s="143" t="s">
        <v>545</v>
      </c>
      <c r="G113" s="143" t="s">
        <v>738</v>
      </c>
      <c r="H113" s="143" t="s">
        <v>724</v>
      </c>
      <c r="I113" s="136">
        <v>42</v>
      </c>
      <c r="J113" s="40" t="s">
        <v>58</v>
      </c>
      <c r="K113" s="41">
        <v>585</v>
      </c>
      <c r="L113" s="144">
        <v>0</v>
      </c>
      <c r="M113" s="144">
        <v>18</v>
      </c>
      <c r="N113" s="144">
        <v>18</v>
      </c>
      <c r="O113" s="145">
        <v>10530</v>
      </c>
      <c r="P113" s="146">
        <v>14</v>
      </c>
      <c r="Q113" s="146">
        <v>17</v>
      </c>
      <c r="R113" s="148">
        <v>0.4</v>
      </c>
      <c r="S113" s="147">
        <v>95.200000000000017</v>
      </c>
      <c r="T113" s="149" t="s">
        <v>725</v>
      </c>
      <c r="U113" s="146">
        <v>300</v>
      </c>
      <c r="V113" s="145">
        <v>5400</v>
      </c>
      <c r="W113" s="139" t="s">
        <v>726</v>
      </c>
      <c r="X113" s="145">
        <v>16025.2</v>
      </c>
    </row>
    <row r="114" spans="1:24" ht="25" x14ac:dyDescent="0.2">
      <c r="A114" s="40" t="s">
        <v>715</v>
      </c>
      <c r="B114" s="40"/>
      <c r="C114" s="49" t="s">
        <v>716</v>
      </c>
      <c r="D114" s="135" t="s">
        <v>114</v>
      </c>
      <c r="E114" s="135" t="s">
        <v>154</v>
      </c>
      <c r="F114" s="143" t="s">
        <v>545</v>
      </c>
      <c r="G114" s="143" t="s">
        <v>56</v>
      </c>
      <c r="H114" s="143" t="s">
        <v>680</v>
      </c>
      <c r="I114" s="136">
        <v>42</v>
      </c>
      <c r="J114" s="40" t="s">
        <v>58</v>
      </c>
      <c r="K114" s="41">
        <v>585</v>
      </c>
      <c r="L114" s="144">
        <v>0</v>
      </c>
      <c r="M114" s="144">
        <v>15</v>
      </c>
      <c r="N114" s="144">
        <v>15</v>
      </c>
      <c r="O114" s="145">
        <v>8775</v>
      </c>
      <c r="P114" s="146">
        <v>28</v>
      </c>
      <c r="Q114" s="146">
        <v>17</v>
      </c>
      <c r="R114" s="148">
        <v>0.4</v>
      </c>
      <c r="S114" s="147">
        <v>190.40000000000003</v>
      </c>
      <c r="T114" s="149" t="s">
        <v>728</v>
      </c>
      <c r="U114" s="146">
        <v>300</v>
      </c>
      <c r="V114" s="145">
        <v>4500</v>
      </c>
      <c r="W114" s="139" t="s">
        <v>681</v>
      </c>
      <c r="X114" s="145">
        <v>13465.4</v>
      </c>
    </row>
    <row r="115" spans="1:24" ht="61" x14ac:dyDescent="0.2">
      <c r="A115" s="40" t="s">
        <v>715</v>
      </c>
      <c r="B115" s="40"/>
      <c r="C115" s="49" t="s">
        <v>716</v>
      </c>
      <c r="D115" s="135" t="s">
        <v>114</v>
      </c>
      <c r="E115" s="135" t="s">
        <v>154</v>
      </c>
      <c r="F115" s="143" t="s">
        <v>689</v>
      </c>
      <c r="G115" s="143" t="s">
        <v>65</v>
      </c>
      <c r="H115" s="143" t="s">
        <v>731</v>
      </c>
      <c r="I115" s="136">
        <v>42</v>
      </c>
      <c r="J115" s="40" t="s">
        <v>58</v>
      </c>
      <c r="K115" s="41">
        <v>585</v>
      </c>
      <c r="L115" s="144">
        <v>0</v>
      </c>
      <c r="M115" s="144">
        <v>15</v>
      </c>
      <c r="N115" s="144">
        <v>15</v>
      </c>
      <c r="O115" s="145">
        <v>8775</v>
      </c>
      <c r="P115" s="146">
        <v>28</v>
      </c>
      <c r="Q115" s="146">
        <v>51</v>
      </c>
      <c r="R115" s="148">
        <v>0.4</v>
      </c>
      <c r="S115" s="147">
        <v>571.20000000000005</v>
      </c>
      <c r="T115" s="155" t="s">
        <v>732</v>
      </c>
      <c r="U115" s="146">
        <v>284</v>
      </c>
      <c r="V115" s="145">
        <v>4260</v>
      </c>
      <c r="W115" s="139" t="s">
        <v>718</v>
      </c>
      <c r="X115" s="145">
        <v>13606.2</v>
      </c>
    </row>
    <row r="116" spans="1:24" ht="61" x14ac:dyDescent="0.2">
      <c r="A116" s="40" t="s">
        <v>715</v>
      </c>
      <c r="B116" s="40"/>
      <c r="C116" s="49" t="s">
        <v>716</v>
      </c>
      <c r="D116" s="135" t="s">
        <v>114</v>
      </c>
      <c r="E116" s="135" t="s">
        <v>154</v>
      </c>
      <c r="F116" s="143" t="s">
        <v>607</v>
      </c>
      <c r="G116" s="143" t="s">
        <v>65</v>
      </c>
      <c r="H116" s="143" t="s">
        <v>724</v>
      </c>
      <c r="I116" s="136">
        <v>42</v>
      </c>
      <c r="J116" s="40" t="s">
        <v>58</v>
      </c>
      <c r="K116" s="41">
        <v>585</v>
      </c>
      <c r="L116" s="144">
        <v>0</v>
      </c>
      <c r="M116" s="144">
        <v>17</v>
      </c>
      <c r="N116" s="144">
        <v>17</v>
      </c>
      <c r="O116" s="145">
        <v>9945</v>
      </c>
      <c r="P116" s="146">
        <v>28</v>
      </c>
      <c r="Q116" s="146">
        <v>12</v>
      </c>
      <c r="R116" s="148">
        <v>0.4</v>
      </c>
      <c r="S116" s="147">
        <v>134.40000000000003</v>
      </c>
      <c r="T116" s="155" t="s">
        <v>734</v>
      </c>
      <c r="U116" s="146">
        <v>300</v>
      </c>
      <c r="V116" s="145">
        <v>5100</v>
      </c>
      <c r="W116" s="139" t="s">
        <v>726</v>
      </c>
      <c r="X116" s="145">
        <v>15179.4</v>
      </c>
    </row>
    <row r="117" spans="1:24" ht="61" x14ac:dyDescent="0.2">
      <c r="A117" s="40" t="s">
        <v>715</v>
      </c>
      <c r="B117" s="40"/>
      <c r="C117" s="49" t="s">
        <v>716</v>
      </c>
      <c r="D117" s="135" t="s">
        <v>114</v>
      </c>
      <c r="E117" s="135" t="s">
        <v>154</v>
      </c>
      <c r="F117" s="143" t="s">
        <v>277</v>
      </c>
      <c r="G117" s="143" t="s">
        <v>65</v>
      </c>
      <c r="H117" s="143" t="s">
        <v>133</v>
      </c>
      <c r="I117" s="136">
        <v>42</v>
      </c>
      <c r="J117" s="40" t="s">
        <v>58</v>
      </c>
      <c r="K117" s="41">
        <v>585</v>
      </c>
      <c r="L117" s="144">
        <v>15</v>
      </c>
      <c r="M117" s="144">
        <v>0</v>
      </c>
      <c r="N117" s="144">
        <v>15</v>
      </c>
      <c r="O117" s="145">
        <v>8775</v>
      </c>
      <c r="P117" s="146">
        <v>28</v>
      </c>
      <c r="Q117" s="146">
        <v>36</v>
      </c>
      <c r="R117" s="148">
        <v>0.4</v>
      </c>
      <c r="S117" s="147">
        <v>403.2</v>
      </c>
      <c r="T117" s="155" t="s">
        <v>736</v>
      </c>
      <c r="U117" s="146">
        <v>150</v>
      </c>
      <c r="V117" s="145">
        <v>2250</v>
      </c>
      <c r="W117" s="139" t="s">
        <v>684</v>
      </c>
      <c r="X117" s="145">
        <v>11428.2</v>
      </c>
    </row>
    <row r="118" spans="1:24" ht="61" x14ac:dyDescent="0.2">
      <c r="A118" s="40" t="s">
        <v>715</v>
      </c>
      <c r="B118" s="40"/>
      <c r="C118" s="49" t="s">
        <v>716</v>
      </c>
      <c r="D118" s="135" t="s">
        <v>114</v>
      </c>
      <c r="E118" s="135" t="s">
        <v>154</v>
      </c>
      <c r="F118" s="143" t="s">
        <v>291</v>
      </c>
      <c r="G118" s="143" t="s">
        <v>738</v>
      </c>
      <c r="H118" s="143" t="s">
        <v>133</v>
      </c>
      <c r="I118" s="136">
        <v>42</v>
      </c>
      <c r="J118" s="40" t="s">
        <v>58</v>
      </c>
      <c r="K118" s="41">
        <v>585</v>
      </c>
      <c r="L118" s="144">
        <v>15</v>
      </c>
      <c r="M118" s="144">
        <v>0</v>
      </c>
      <c r="N118" s="144">
        <v>15</v>
      </c>
      <c r="O118" s="145">
        <v>8775</v>
      </c>
      <c r="P118" s="146">
        <v>28</v>
      </c>
      <c r="Q118" s="146">
        <v>13</v>
      </c>
      <c r="R118" s="148">
        <v>0.4</v>
      </c>
      <c r="S118" s="147">
        <v>145.6</v>
      </c>
      <c r="T118" s="155" t="s">
        <v>739</v>
      </c>
      <c r="U118" s="146">
        <v>150</v>
      </c>
      <c r="V118" s="145">
        <v>2250</v>
      </c>
      <c r="W118" s="139" t="s">
        <v>684</v>
      </c>
      <c r="X118" s="145">
        <v>11170.6</v>
      </c>
    </row>
    <row r="119" spans="1:24" ht="61" x14ac:dyDescent="0.2">
      <c r="A119" s="40" t="s">
        <v>715</v>
      </c>
      <c r="B119" s="40"/>
      <c r="C119" s="49" t="s">
        <v>716</v>
      </c>
      <c r="D119" s="135" t="s">
        <v>114</v>
      </c>
      <c r="E119" s="135" t="s">
        <v>154</v>
      </c>
      <c r="F119" s="143" t="s">
        <v>277</v>
      </c>
      <c r="G119" s="143" t="s">
        <v>738</v>
      </c>
      <c r="H119" s="143" t="s">
        <v>731</v>
      </c>
      <c r="I119" s="136">
        <v>42</v>
      </c>
      <c r="J119" s="40" t="s">
        <v>58</v>
      </c>
      <c r="K119" s="41">
        <v>585</v>
      </c>
      <c r="L119" s="144">
        <v>0</v>
      </c>
      <c r="M119" s="144">
        <v>22</v>
      </c>
      <c r="N119" s="144">
        <v>22</v>
      </c>
      <c r="O119" s="145">
        <v>12870</v>
      </c>
      <c r="P119" s="146">
        <v>28</v>
      </c>
      <c r="Q119" s="146">
        <v>36</v>
      </c>
      <c r="R119" s="148">
        <v>0.4</v>
      </c>
      <c r="S119" s="147">
        <v>403.2</v>
      </c>
      <c r="T119" s="155" t="s">
        <v>741</v>
      </c>
      <c r="U119" s="146">
        <v>150</v>
      </c>
      <c r="V119" s="145">
        <v>3300</v>
      </c>
      <c r="W119" s="139" t="s">
        <v>742</v>
      </c>
      <c r="X119" s="145">
        <v>16573.2</v>
      </c>
    </row>
    <row r="120" spans="1:24" ht="37" x14ac:dyDescent="0.2">
      <c r="A120" s="40" t="s">
        <v>715</v>
      </c>
      <c r="B120" s="40"/>
      <c r="C120" s="49" t="s">
        <v>716</v>
      </c>
      <c r="D120" s="135" t="s">
        <v>114</v>
      </c>
      <c r="E120" s="135" t="s">
        <v>158</v>
      </c>
      <c r="F120" s="143" t="s">
        <v>303</v>
      </c>
      <c r="G120" s="143" t="s">
        <v>56</v>
      </c>
      <c r="H120" s="143" t="s">
        <v>135</v>
      </c>
      <c r="I120" s="136">
        <v>42</v>
      </c>
      <c r="J120" s="40" t="s">
        <v>58</v>
      </c>
      <c r="K120" s="41">
        <v>585</v>
      </c>
      <c r="L120" s="144">
        <v>0</v>
      </c>
      <c r="M120" s="144">
        <v>9</v>
      </c>
      <c r="N120" s="144">
        <v>9</v>
      </c>
      <c r="O120" s="145">
        <v>5265</v>
      </c>
      <c r="P120" s="146">
        <v>28</v>
      </c>
      <c r="Q120" s="146">
        <v>26</v>
      </c>
      <c r="R120" s="148">
        <v>0.4</v>
      </c>
      <c r="S120" s="148">
        <v>291.2</v>
      </c>
      <c r="T120" s="149" t="s">
        <v>744</v>
      </c>
      <c r="U120" s="146">
        <v>150</v>
      </c>
      <c r="V120" s="145">
        <v>1350</v>
      </c>
      <c r="W120" s="139" t="s">
        <v>722</v>
      </c>
      <c r="X120" s="145">
        <v>6906.2</v>
      </c>
    </row>
    <row r="121" spans="1:24" ht="37" x14ac:dyDescent="0.2">
      <c r="A121" s="40" t="s">
        <v>715</v>
      </c>
      <c r="B121" s="40"/>
      <c r="C121" s="49" t="s">
        <v>716</v>
      </c>
      <c r="D121" s="135" t="s">
        <v>114</v>
      </c>
      <c r="E121" s="135" t="s">
        <v>158</v>
      </c>
      <c r="F121" s="143" t="s">
        <v>303</v>
      </c>
      <c r="G121" s="143" t="s">
        <v>65</v>
      </c>
      <c r="H121" s="143" t="s">
        <v>746</v>
      </c>
      <c r="I121" s="136">
        <v>56</v>
      </c>
      <c r="J121" s="40" t="s">
        <v>58</v>
      </c>
      <c r="K121" s="41">
        <v>585</v>
      </c>
      <c r="L121" s="144">
        <v>22</v>
      </c>
      <c r="M121" s="144">
        <v>0</v>
      </c>
      <c r="N121" s="144">
        <v>22</v>
      </c>
      <c r="O121" s="145">
        <v>12870</v>
      </c>
      <c r="P121" s="146">
        <v>28</v>
      </c>
      <c r="Q121" s="146">
        <v>26</v>
      </c>
      <c r="R121" s="148">
        <v>0.4</v>
      </c>
      <c r="S121" s="148">
        <v>291.2</v>
      </c>
      <c r="T121" s="149" t="s">
        <v>747</v>
      </c>
      <c r="U121" s="146">
        <v>300</v>
      </c>
      <c r="V121" s="145">
        <v>6600</v>
      </c>
      <c r="W121" s="139" t="s">
        <v>748</v>
      </c>
      <c r="X121" s="145">
        <v>19761.2</v>
      </c>
    </row>
    <row r="122" spans="1:24" ht="37" x14ac:dyDescent="0.2">
      <c r="A122" s="40" t="s">
        <v>715</v>
      </c>
      <c r="B122" s="40"/>
      <c r="C122" s="49" t="s">
        <v>716</v>
      </c>
      <c r="D122" s="135" t="s">
        <v>114</v>
      </c>
      <c r="E122" s="135" t="s">
        <v>158</v>
      </c>
      <c r="F122" s="143" t="s">
        <v>750</v>
      </c>
      <c r="G122" s="143" t="s">
        <v>65</v>
      </c>
      <c r="H122" s="143" t="s">
        <v>746</v>
      </c>
      <c r="I122" s="136">
        <v>56</v>
      </c>
      <c r="J122" s="40" t="s">
        <v>58</v>
      </c>
      <c r="K122" s="41">
        <v>585</v>
      </c>
      <c r="L122" s="144">
        <v>0</v>
      </c>
      <c r="M122" s="144">
        <v>15</v>
      </c>
      <c r="N122" s="144">
        <v>15</v>
      </c>
      <c r="O122" s="145">
        <v>8775</v>
      </c>
      <c r="P122" s="146">
        <v>36</v>
      </c>
      <c r="Q122" s="146">
        <v>10</v>
      </c>
      <c r="R122" s="148">
        <v>0.4</v>
      </c>
      <c r="S122" s="148">
        <v>144</v>
      </c>
      <c r="T122" s="149" t="s">
        <v>751</v>
      </c>
      <c r="U122" s="146">
        <v>300</v>
      </c>
      <c r="V122" s="145">
        <v>4500</v>
      </c>
      <c r="W122" s="139" t="s">
        <v>748</v>
      </c>
      <c r="X122" s="145">
        <v>13419</v>
      </c>
    </row>
    <row r="123" spans="1:24" ht="25" x14ac:dyDescent="0.2">
      <c r="A123" s="40" t="s">
        <v>715</v>
      </c>
      <c r="B123" s="40"/>
      <c r="C123" s="49" t="s">
        <v>716</v>
      </c>
      <c r="D123" s="135" t="s">
        <v>114</v>
      </c>
      <c r="E123" s="135" t="s">
        <v>158</v>
      </c>
      <c r="F123" s="143" t="s">
        <v>753</v>
      </c>
      <c r="G123" s="143" t="s">
        <v>65</v>
      </c>
      <c r="H123" s="143" t="s">
        <v>133</v>
      </c>
      <c r="I123" s="136">
        <v>42</v>
      </c>
      <c r="J123" s="40" t="s">
        <v>58</v>
      </c>
      <c r="K123" s="41">
        <v>585</v>
      </c>
      <c r="L123" s="144">
        <v>0</v>
      </c>
      <c r="M123" s="144">
        <v>0</v>
      </c>
      <c r="N123" s="144">
        <v>0</v>
      </c>
      <c r="O123" s="145">
        <v>0</v>
      </c>
      <c r="P123" s="146">
        <v>0</v>
      </c>
      <c r="Q123" s="146">
        <v>13</v>
      </c>
      <c r="R123" s="148">
        <v>0.4</v>
      </c>
      <c r="S123" s="148">
        <v>0</v>
      </c>
      <c r="T123" s="149" t="s">
        <v>754</v>
      </c>
      <c r="U123" s="146">
        <v>0</v>
      </c>
      <c r="V123" s="145">
        <v>0</v>
      </c>
      <c r="W123" s="139" t="s">
        <v>684</v>
      </c>
      <c r="X123" s="145">
        <v>0</v>
      </c>
    </row>
    <row r="124" spans="1:24" ht="25" x14ac:dyDescent="0.2">
      <c r="A124" s="40" t="s">
        <v>715</v>
      </c>
      <c r="B124" s="40"/>
      <c r="C124" s="49" t="s">
        <v>716</v>
      </c>
      <c r="D124" s="135" t="s">
        <v>114</v>
      </c>
      <c r="E124" s="135" t="s">
        <v>54</v>
      </c>
      <c r="F124" s="143" t="s">
        <v>392</v>
      </c>
      <c r="G124" s="143" t="s">
        <v>132</v>
      </c>
      <c r="H124" s="143" t="s">
        <v>133</v>
      </c>
      <c r="I124" s="136">
        <v>42</v>
      </c>
      <c r="J124" s="40" t="s">
        <v>262</v>
      </c>
      <c r="K124" s="41">
        <v>585</v>
      </c>
      <c r="L124" s="144">
        <v>18</v>
      </c>
      <c r="M124" s="144">
        <v>0</v>
      </c>
      <c r="N124" s="144">
        <v>18</v>
      </c>
      <c r="O124" s="145">
        <v>10530</v>
      </c>
      <c r="P124" s="146">
        <v>14</v>
      </c>
      <c r="Q124" s="146">
        <v>42</v>
      </c>
      <c r="R124" s="148">
        <v>0.4</v>
      </c>
      <c r="S124" s="148">
        <v>235.20000000000002</v>
      </c>
      <c r="T124" s="149" t="s">
        <v>757</v>
      </c>
      <c r="U124" s="146">
        <v>150</v>
      </c>
      <c r="V124" s="145">
        <v>2700</v>
      </c>
      <c r="W124" s="139" t="s">
        <v>684</v>
      </c>
      <c r="X124" s="145">
        <v>13465.2</v>
      </c>
    </row>
    <row r="125" spans="1:24" ht="25" x14ac:dyDescent="0.2">
      <c r="A125" s="40" t="s">
        <v>715</v>
      </c>
      <c r="B125" s="40"/>
      <c r="C125" s="49" t="s">
        <v>716</v>
      </c>
      <c r="D125" s="135" t="s">
        <v>114</v>
      </c>
      <c r="E125" s="135" t="s">
        <v>54</v>
      </c>
      <c r="F125" s="143" t="s">
        <v>392</v>
      </c>
      <c r="G125" s="143" t="s">
        <v>759</v>
      </c>
      <c r="H125" s="143" t="s">
        <v>137</v>
      </c>
      <c r="I125" s="136">
        <v>42</v>
      </c>
      <c r="J125" s="40" t="s">
        <v>43</v>
      </c>
      <c r="K125" s="41">
        <v>1200</v>
      </c>
      <c r="L125" s="144">
        <v>18</v>
      </c>
      <c r="M125" s="144">
        <v>0</v>
      </c>
      <c r="N125" s="144">
        <v>18</v>
      </c>
      <c r="O125" s="145">
        <v>21600</v>
      </c>
      <c r="P125" s="146">
        <v>0</v>
      </c>
      <c r="Q125" s="146">
        <v>42</v>
      </c>
      <c r="R125" s="148">
        <v>0.4</v>
      </c>
      <c r="S125" s="148">
        <v>0</v>
      </c>
      <c r="T125" s="149" t="s">
        <v>44</v>
      </c>
      <c r="U125" s="146">
        <v>0</v>
      </c>
      <c r="V125" s="145">
        <v>0</v>
      </c>
      <c r="W125" s="139" t="s">
        <v>44</v>
      </c>
      <c r="X125" s="145">
        <v>21600</v>
      </c>
    </row>
    <row r="126" spans="1:24" ht="37" x14ac:dyDescent="0.2">
      <c r="A126" s="40" t="s">
        <v>715</v>
      </c>
      <c r="B126" s="40"/>
      <c r="C126" s="49" t="s">
        <v>716</v>
      </c>
      <c r="D126" s="135" t="s">
        <v>114</v>
      </c>
      <c r="E126" s="135" t="s">
        <v>54</v>
      </c>
      <c r="F126" s="143" t="s">
        <v>477</v>
      </c>
      <c r="G126" s="143" t="s">
        <v>761</v>
      </c>
      <c r="H126" s="143" t="s">
        <v>762</v>
      </c>
      <c r="I126" s="136">
        <v>56</v>
      </c>
      <c r="J126" s="40" t="s">
        <v>58</v>
      </c>
      <c r="K126" s="41">
        <v>585</v>
      </c>
      <c r="L126" s="144">
        <v>0</v>
      </c>
      <c r="M126" s="144">
        <v>20</v>
      </c>
      <c r="N126" s="144">
        <v>20</v>
      </c>
      <c r="O126" s="145">
        <v>11700</v>
      </c>
      <c r="P126" s="146">
        <v>36</v>
      </c>
      <c r="Q126" s="146">
        <v>28</v>
      </c>
      <c r="R126" s="148">
        <v>0.4</v>
      </c>
      <c r="S126" s="148">
        <v>403.20000000000005</v>
      </c>
      <c r="T126" s="149" t="s">
        <v>763</v>
      </c>
      <c r="U126" s="146">
        <v>100</v>
      </c>
      <c r="V126" s="145">
        <v>2000</v>
      </c>
      <c r="W126" s="139" t="s">
        <v>764</v>
      </c>
      <c r="X126" s="145">
        <v>14103.2</v>
      </c>
    </row>
    <row r="127" spans="1:24" ht="61" x14ac:dyDescent="0.2">
      <c r="A127" s="40" t="s">
        <v>715</v>
      </c>
      <c r="B127" s="40"/>
      <c r="C127" s="49" t="s">
        <v>716</v>
      </c>
      <c r="D127" s="135" t="s">
        <v>114</v>
      </c>
      <c r="E127" s="135" t="s">
        <v>63</v>
      </c>
      <c r="F127" s="143" t="s">
        <v>559</v>
      </c>
      <c r="G127" s="143" t="s">
        <v>152</v>
      </c>
      <c r="H127" s="143" t="s">
        <v>133</v>
      </c>
      <c r="I127" s="136">
        <v>42</v>
      </c>
      <c r="J127" s="40" t="s">
        <v>262</v>
      </c>
      <c r="K127" s="41">
        <v>585</v>
      </c>
      <c r="L127" s="144">
        <v>22</v>
      </c>
      <c r="M127" s="144">
        <v>0</v>
      </c>
      <c r="N127" s="144">
        <v>22</v>
      </c>
      <c r="O127" s="145">
        <v>12870</v>
      </c>
      <c r="P127" s="146">
        <v>14</v>
      </c>
      <c r="Q127" s="146">
        <v>30</v>
      </c>
      <c r="R127" s="148">
        <v>0.4</v>
      </c>
      <c r="S127" s="148">
        <v>168</v>
      </c>
      <c r="T127" s="155" t="s">
        <v>767</v>
      </c>
      <c r="U127" s="146">
        <v>150</v>
      </c>
      <c r="V127" s="145">
        <v>3300</v>
      </c>
      <c r="W127" s="139" t="s">
        <v>684</v>
      </c>
      <c r="X127" s="145">
        <v>16338</v>
      </c>
    </row>
    <row r="128" spans="1:24" ht="25" x14ac:dyDescent="0.2">
      <c r="A128" s="40" t="s">
        <v>715</v>
      </c>
      <c r="B128" s="40"/>
      <c r="C128" s="49" t="s">
        <v>716</v>
      </c>
      <c r="D128" s="135" t="s">
        <v>114</v>
      </c>
      <c r="E128" s="135" t="s">
        <v>63</v>
      </c>
      <c r="F128" s="143" t="s">
        <v>64</v>
      </c>
      <c r="G128" s="143" t="s">
        <v>65</v>
      </c>
      <c r="H128" s="143" t="s">
        <v>133</v>
      </c>
      <c r="I128" s="136">
        <v>42</v>
      </c>
      <c r="J128" s="40" t="s">
        <v>58</v>
      </c>
      <c r="K128" s="41">
        <v>585</v>
      </c>
      <c r="L128" s="144">
        <v>25</v>
      </c>
      <c r="M128" s="144">
        <v>0</v>
      </c>
      <c r="N128" s="144">
        <v>25</v>
      </c>
      <c r="O128" s="145">
        <v>14625</v>
      </c>
      <c r="P128" s="146">
        <v>14</v>
      </c>
      <c r="Q128" s="146">
        <v>134</v>
      </c>
      <c r="R128" s="148">
        <v>0.4</v>
      </c>
      <c r="S128" s="148">
        <v>750.4</v>
      </c>
      <c r="T128" s="149" t="s">
        <v>769</v>
      </c>
      <c r="U128" s="146">
        <v>150</v>
      </c>
      <c r="V128" s="145">
        <v>3750</v>
      </c>
      <c r="W128" s="139" t="s">
        <v>684</v>
      </c>
      <c r="X128" s="145">
        <v>19125.400000000001</v>
      </c>
    </row>
    <row r="129" spans="1:24" ht="37" x14ac:dyDescent="0.2">
      <c r="A129" s="40" t="s">
        <v>715</v>
      </c>
      <c r="B129" s="40"/>
      <c r="C129" s="49" t="s">
        <v>716</v>
      </c>
      <c r="D129" s="135" t="s">
        <v>114</v>
      </c>
      <c r="E129" s="135" t="s">
        <v>63</v>
      </c>
      <c r="F129" s="143" t="s">
        <v>64</v>
      </c>
      <c r="G129" s="143" t="s">
        <v>771</v>
      </c>
      <c r="H129" s="143" t="s">
        <v>731</v>
      </c>
      <c r="I129" s="136">
        <v>42</v>
      </c>
      <c r="J129" s="40" t="s">
        <v>58</v>
      </c>
      <c r="K129" s="41">
        <v>585</v>
      </c>
      <c r="L129" s="144">
        <v>0</v>
      </c>
      <c r="M129" s="144">
        <v>16</v>
      </c>
      <c r="N129" s="144">
        <v>16</v>
      </c>
      <c r="O129" s="145">
        <v>9360</v>
      </c>
      <c r="P129" s="146">
        <v>14</v>
      </c>
      <c r="Q129" s="146">
        <v>134</v>
      </c>
      <c r="R129" s="148">
        <v>0.4</v>
      </c>
      <c r="S129" s="148">
        <v>750.4</v>
      </c>
      <c r="T129" s="149" t="s">
        <v>772</v>
      </c>
      <c r="U129" s="146">
        <v>150</v>
      </c>
      <c r="V129" s="145">
        <v>2400</v>
      </c>
      <c r="W129" s="139" t="s">
        <v>742</v>
      </c>
      <c r="X129" s="145">
        <v>12510.4</v>
      </c>
    </row>
    <row r="130" spans="1:24" ht="25" x14ac:dyDescent="0.2">
      <c r="A130" s="40" t="s">
        <v>715</v>
      </c>
      <c r="B130" s="40"/>
      <c r="C130" s="49" t="s">
        <v>716</v>
      </c>
      <c r="D130" s="135" t="s">
        <v>114</v>
      </c>
      <c r="E130" s="135" t="s">
        <v>63</v>
      </c>
      <c r="F130" s="143" t="s">
        <v>251</v>
      </c>
      <c r="G130" s="143" t="s">
        <v>679</v>
      </c>
      <c r="H130" s="143" t="s">
        <v>680</v>
      </c>
      <c r="I130" s="136">
        <v>42</v>
      </c>
      <c r="J130" s="40" t="s">
        <v>262</v>
      </c>
      <c r="K130" s="41">
        <v>585</v>
      </c>
      <c r="L130" s="144">
        <v>17</v>
      </c>
      <c r="M130" s="144">
        <v>0</v>
      </c>
      <c r="N130" s="144">
        <v>17</v>
      </c>
      <c r="O130" s="145">
        <v>9945</v>
      </c>
      <c r="P130" s="146">
        <v>14</v>
      </c>
      <c r="Q130" s="146">
        <v>46</v>
      </c>
      <c r="R130" s="148">
        <v>0.4</v>
      </c>
      <c r="S130" s="148">
        <v>257.60000000000002</v>
      </c>
      <c r="T130" s="149" t="s">
        <v>774</v>
      </c>
      <c r="U130" s="146">
        <v>300</v>
      </c>
      <c r="V130" s="145">
        <v>5100</v>
      </c>
      <c r="W130" s="139" t="s">
        <v>681</v>
      </c>
      <c r="X130" s="145">
        <v>15302.6</v>
      </c>
    </row>
    <row r="131" spans="1:24" ht="25" x14ac:dyDescent="0.2">
      <c r="A131" s="40" t="s">
        <v>715</v>
      </c>
      <c r="B131" s="40"/>
      <c r="C131" s="49" t="s">
        <v>716</v>
      </c>
      <c r="D131" s="135" t="s">
        <v>114</v>
      </c>
      <c r="E131" s="135" t="s">
        <v>63</v>
      </c>
      <c r="F131" s="143" t="s">
        <v>251</v>
      </c>
      <c r="G131" s="143" t="s">
        <v>759</v>
      </c>
      <c r="H131" s="143" t="s">
        <v>777</v>
      </c>
      <c r="I131" s="136">
        <v>42</v>
      </c>
      <c r="J131" s="40" t="s">
        <v>262</v>
      </c>
      <c r="K131" s="41">
        <v>585</v>
      </c>
      <c r="L131" s="144">
        <v>18</v>
      </c>
      <c r="M131" s="144">
        <v>0</v>
      </c>
      <c r="N131" s="144">
        <v>18</v>
      </c>
      <c r="O131" s="145">
        <v>10530</v>
      </c>
      <c r="P131" s="146">
        <v>14</v>
      </c>
      <c r="Q131" s="146">
        <v>46</v>
      </c>
      <c r="R131" s="148">
        <v>0.4</v>
      </c>
      <c r="S131" s="148">
        <v>257.60000000000002</v>
      </c>
      <c r="T131" s="149" t="s">
        <v>778</v>
      </c>
      <c r="U131" s="146">
        <v>150</v>
      </c>
      <c r="V131" s="145">
        <v>2700</v>
      </c>
      <c r="W131" s="139" t="s">
        <v>779</v>
      </c>
      <c r="X131" s="145">
        <v>13487.6</v>
      </c>
    </row>
    <row r="132" spans="1:24" ht="61" x14ac:dyDescent="0.2">
      <c r="A132" s="40" t="s">
        <v>715</v>
      </c>
      <c r="B132" s="40"/>
      <c r="C132" s="49" t="s">
        <v>716</v>
      </c>
      <c r="D132" s="135" t="s">
        <v>114</v>
      </c>
      <c r="E132" s="135" t="s">
        <v>63</v>
      </c>
      <c r="F132" s="188" t="s">
        <v>781</v>
      </c>
      <c r="G132" s="143" t="s">
        <v>56</v>
      </c>
      <c r="H132" s="143" t="s">
        <v>680</v>
      </c>
      <c r="I132" s="136">
        <v>42</v>
      </c>
      <c r="J132" s="40" t="s">
        <v>58</v>
      </c>
      <c r="K132" s="41">
        <v>585</v>
      </c>
      <c r="L132" s="144">
        <v>0</v>
      </c>
      <c r="M132" s="144">
        <v>12</v>
      </c>
      <c r="N132" s="144">
        <v>12</v>
      </c>
      <c r="O132" s="145">
        <v>7020</v>
      </c>
      <c r="P132" s="146">
        <v>28</v>
      </c>
      <c r="Q132" s="146">
        <v>120</v>
      </c>
      <c r="R132" s="148">
        <v>0.4</v>
      </c>
      <c r="S132" s="148">
        <v>1344</v>
      </c>
      <c r="T132" s="155" t="s">
        <v>782</v>
      </c>
      <c r="U132" s="146">
        <v>300</v>
      </c>
      <c r="V132" s="145">
        <v>3600</v>
      </c>
      <c r="W132" s="139" t="s">
        <v>681</v>
      </c>
      <c r="X132" s="145">
        <v>11964</v>
      </c>
    </row>
    <row r="133" spans="1:24" ht="37" x14ac:dyDescent="0.2">
      <c r="A133" s="40" t="s">
        <v>784</v>
      </c>
      <c r="B133" s="40"/>
      <c r="C133" s="49" t="s">
        <v>785</v>
      </c>
      <c r="D133" s="135" t="s">
        <v>114</v>
      </c>
      <c r="E133" s="135" t="s">
        <v>158</v>
      </c>
      <c r="F133" s="143" t="s">
        <v>753</v>
      </c>
      <c r="G133" s="143" t="s">
        <v>56</v>
      </c>
      <c r="H133" s="143" t="s">
        <v>135</v>
      </c>
      <c r="I133" s="136">
        <v>42</v>
      </c>
      <c r="J133" s="40" t="s">
        <v>58</v>
      </c>
      <c r="K133" s="41">
        <v>585</v>
      </c>
      <c r="L133" s="144">
        <v>22</v>
      </c>
      <c r="M133" s="144">
        <v>0</v>
      </c>
      <c r="N133" s="144">
        <v>22</v>
      </c>
      <c r="O133" s="145">
        <v>12870</v>
      </c>
      <c r="P133" s="146">
        <v>28</v>
      </c>
      <c r="Q133" s="146">
        <v>13</v>
      </c>
      <c r="R133" s="148">
        <v>0.4</v>
      </c>
      <c r="S133" s="148">
        <v>145.6</v>
      </c>
      <c r="T133" s="149" t="s">
        <v>786</v>
      </c>
      <c r="U133" s="146">
        <v>150</v>
      </c>
      <c r="V133" s="145">
        <v>3300</v>
      </c>
      <c r="W133" s="139" t="s">
        <v>722</v>
      </c>
      <c r="X133" s="145">
        <v>16315.6</v>
      </c>
    </row>
    <row r="134" spans="1:24" ht="37" x14ac:dyDescent="0.2">
      <c r="A134" s="40" t="s">
        <v>784</v>
      </c>
      <c r="B134" s="40"/>
      <c r="C134" s="49" t="s">
        <v>785</v>
      </c>
      <c r="D134" s="135" t="s">
        <v>114</v>
      </c>
      <c r="E134" s="135" t="s">
        <v>158</v>
      </c>
      <c r="F134" s="143" t="s">
        <v>787</v>
      </c>
      <c r="G134" s="143" t="s">
        <v>56</v>
      </c>
      <c r="H134" s="143" t="s">
        <v>135</v>
      </c>
      <c r="I134" s="136">
        <v>42</v>
      </c>
      <c r="J134" s="40" t="s">
        <v>58</v>
      </c>
      <c r="K134" s="41">
        <v>585</v>
      </c>
      <c r="L134" s="144">
        <v>20</v>
      </c>
      <c r="M134" s="144">
        <v>0</v>
      </c>
      <c r="N134" s="144">
        <v>20</v>
      </c>
      <c r="O134" s="145">
        <v>11700</v>
      </c>
      <c r="P134" s="146">
        <v>28</v>
      </c>
      <c r="Q134" s="146">
        <v>32</v>
      </c>
      <c r="R134" s="148">
        <v>0.4</v>
      </c>
      <c r="S134" s="148">
        <v>358.40000000000003</v>
      </c>
      <c r="T134" s="149" t="s">
        <v>788</v>
      </c>
      <c r="U134" s="146">
        <v>150</v>
      </c>
      <c r="V134" s="145">
        <v>3000</v>
      </c>
      <c r="W134" s="139" t="s">
        <v>722</v>
      </c>
      <c r="X134" s="145">
        <v>15058.4</v>
      </c>
    </row>
    <row r="135" spans="1:24" ht="37" x14ac:dyDescent="0.2">
      <c r="A135" s="40" t="s">
        <v>789</v>
      </c>
      <c r="B135" s="40"/>
      <c r="C135" s="49" t="s">
        <v>790</v>
      </c>
      <c r="D135" s="135" t="s">
        <v>114</v>
      </c>
      <c r="E135" s="135" t="s">
        <v>154</v>
      </c>
      <c r="F135" s="143" t="s">
        <v>689</v>
      </c>
      <c r="G135" s="143" t="s">
        <v>791</v>
      </c>
      <c r="H135" s="143" t="s">
        <v>129</v>
      </c>
      <c r="I135" s="136">
        <v>56</v>
      </c>
      <c r="J135" s="40" t="s">
        <v>58</v>
      </c>
      <c r="K135" s="41">
        <v>585</v>
      </c>
      <c r="L135" s="144">
        <v>0</v>
      </c>
      <c r="M135" s="144">
        <v>15</v>
      </c>
      <c r="N135" s="144">
        <v>15</v>
      </c>
      <c r="O135" s="145">
        <v>8775</v>
      </c>
      <c r="P135" s="146">
        <v>28</v>
      </c>
      <c r="Q135" s="146">
        <v>51</v>
      </c>
      <c r="R135" s="148">
        <v>0.4</v>
      </c>
      <c r="S135" s="148">
        <v>571.20000000000005</v>
      </c>
      <c r="T135" s="149" t="s">
        <v>792</v>
      </c>
      <c r="U135" s="146">
        <v>300</v>
      </c>
      <c r="V135" s="145">
        <v>4500</v>
      </c>
      <c r="W135" s="216" t="s">
        <v>793</v>
      </c>
      <c r="X135" s="145">
        <v>13846.2</v>
      </c>
    </row>
    <row r="136" spans="1:24" ht="37" x14ac:dyDescent="0.2">
      <c r="A136" s="40" t="s">
        <v>789</v>
      </c>
      <c r="B136" s="40"/>
      <c r="C136" s="49" t="s">
        <v>790</v>
      </c>
      <c r="D136" s="135" t="s">
        <v>114</v>
      </c>
      <c r="E136" s="135" t="s">
        <v>154</v>
      </c>
      <c r="F136" s="143" t="s">
        <v>607</v>
      </c>
      <c r="G136" s="143" t="s">
        <v>796</v>
      </c>
      <c r="H136" s="143" t="s">
        <v>129</v>
      </c>
      <c r="I136" s="136">
        <v>56</v>
      </c>
      <c r="J136" s="40" t="s">
        <v>58</v>
      </c>
      <c r="K136" s="41">
        <v>585</v>
      </c>
      <c r="L136" s="144">
        <v>19</v>
      </c>
      <c r="M136" s="144">
        <v>0</v>
      </c>
      <c r="N136" s="144">
        <v>19</v>
      </c>
      <c r="O136" s="145">
        <v>11115</v>
      </c>
      <c r="P136" s="146">
        <v>28</v>
      </c>
      <c r="Q136" s="146">
        <v>12</v>
      </c>
      <c r="R136" s="148">
        <v>0.4</v>
      </c>
      <c r="S136" s="148">
        <v>134.40000000000003</v>
      </c>
      <c r="T136" s="149" t="s">
        <v>797</v>
      </c>
      <c r="U136" s="146">
        <v>300</v>
      </c>
      <c r="V136" s="145">
        <v>5700</v>
      </c>
      <c r="W136" s="216" t="s">
        <v>793</v>
      </c>
      <c r="X136" s="145">
        <v>16949.400000000001</v>
      </c>
    </row>
    <row r="137" spans="1:24" ht="37" x14ac:dyDescent="0.2">
      <c r="A137" s="40" t="s">
        <v>789</v>
      </c>
      <c r="B137" s="40"/>
      <c r="C137" s="49" t="s">
        <v>790</v>
      </c>
      <c r="D137" s="135" t="s">
        <v>114</v>
      </c>
      <c r="E137" s="135" t="s">
        <v>154</v>
      </c>
      <c r="F137" s="143" t="s">
        <v>607</v>
      </c>
      <c r="G137" s="143" t="s">
        <v>796</v>
      </c>
      <c r="H137" s="143" t="s">
        <v>129</v>
      </c>
      <c r="I137" s="136">
        <v>56</v>
      </c>
      <c r="J137" s="40" t="s">
        <v>58</v>
      </c>
      <c r="K137" s="41">
        <v>585</v>
      </c>
      <c r="L137" s="144">
        <v>0</v>
      </c>
      <c r="M137" s="144">
        <v>19</v>
      </c>
      <c r="N137" s="144">
        <v>19</v>
      </c>
      <c r="O137" s="145">
        <v>11115</v>
      </c>
      <c r="P137" s="146">
        <v>28</v>
      </c>
      <c r="Q137" s="146">
        <v>12</v>
      </c>
      <c r="R137" s="148">
        <v>0.4</v>
      </c>
      <c r="S137" s="148">
        <v>134.40000000000003</v>
      </c>
      <c r="T137" s="149" t="s">
        <v>797</v>
      </c>
      <c r="U137" s="146">
        <v>300</v>
      </c>
      <c r="V137" s="145">
        <v>5700</v>
      </c>
      <c r="W137" s="216" t="s">
        <v>793</v>
      </c>
      <c r="X137" s="145">
        <v>16949.400000000001</v>
      </c>
    </row>
    <row r="138" spans="1:24" ht="61" x14ac:dyDescent="0.2">
      <c r="A138" s="40" t="s">
        <v>789</v>
      </c>
      <c r="B138" s="40"/>
      <c r="C138" s="49" t="s">
        <v>790</v>
      </c>
      <c r="D138" s="135" t="s">
        <v>114</v>
      </c>
      <c r="E138" s="135" t="s">
        <v>154</v>
      </c>
      <c r="F138" s="143" t="s">
        <v>291</v>
      </c>
      <c r="G138" s="143" t="s">
        <v>699</v>
      </c>
      <c r="H138" s="143" t="s">
        <v>129</v>
      </c>
      <c r="I138" s="136">
        <v>56</v>
      </c>
      <c r="J138" s="40" t="s">
        <v>58</v>
      </c>
      <c r="K138" s="41">
        <v>585</v>
      </c>
      <c r="L138" s="144">
        <v>15</v>
      </c>
      <c r="M138" s="144">
        <v>0</v>
      </c>
      <c r="N138" s="144">
        <v>15</v>
      </c>
      <c r="O138" s="145">
        <v>8775</v>
      </c>
      <c r="P138" s="146">
        <v>28</v>
      </c>
      <c r="Q138" s="146">
        <v>20</v>
      </c>
      <c r="R138" s="148">
        <v>0.4</v>
      </c>
      <c r="S138" s="148">
        <v>224</v>
      </c>
      <c r="T138" s="155" t="s">
        <v>800</v>
      </c>
      <c r="U138" s="146">
        <v>300</v>
      </c>
      <c r="V138" s="145">
        <v>4500</v>
      </c>
      <c r="W138" s="216" t="s">
        <v>793</v>
      </c>
      <c r="X138" s="145">
        <v>13499</v>
      </c>
    </row>
    <row r="139" spans="1:24" ht="25" x14ac:dyDescent="0.2">
      <c r="A139" s="40" t="s">
        <v>789</v>
      </c>
      <c r="B139" s="40"/>
      <c r="C139" s="49" t="s">
        <v>790</v>
      </c>
      <c r="D139" s="135" t="s">
        <v>114</v>
      </c>
      <c r="E139" s="135" t="s">
        <v>158</v>
      </c>
      <c r="F139" s="143" t="s">
        <v>164</v>
      </c>
      <c r="G139" s="143" t="s">
        <v>324</v>
      </c>
      <c r="H139" s="143" t="s">
        <v>803</v>
      </c>
      <c r="I139" s="136">
        <v>42</v>
      </c>
      <c r="J139" s="40" t="s">
        <v>58</v>
      </c>
      <c r="K139" s="41">
        <v>585</v>
      </c>
      <c r="L139" s="144">
        <v>5</v>
      </c>
      <c r="M139" s="144">
        <v>0</v>
      </c>
      <c r="N139" s="144">
        <v>5</v>
      </c>
      <c r="O139" s="145">
        <v>2925</v>
      </c>
      <c r="P139" s="146">
        <v>28</v>
      </c>
      <c r="Q139" s="146">
        <v>24</v>
      </c>
      <c r="R139" s="148">
        <v>0.4</v>
      </c>
      <c r="S139" s="148">
        <v>268.80000000000007</v>
      </c>
      <c r="T139" s="149" t="s">
        <v>804</v>
      </c>
      <c r="U139" s="146">
        <v>0</v>
      </c>
      <c r="V139" s="145">
        <v>0</v>
      </c>
      <c r="W139" s="139" t="s">
        <v>44</v>
      </c>
      <c r="X139" s="145">
        <v>3193.8</v>
      </c>
    </row>
    <row r="140" spans="1:24" ht="37" x14ac:dyDescent="0.2">
      <c r="A140" s="40" t="s">
        <v>789</v>
      </c>
      <c r="B140" s="40"/>
      <c r="C140" s="49" t="s">
        <v>790</v>
      </c>
      <c r="D140" s="135" t="s">
        <v>114</v>
      </c>
      <c r="E140" s="135" t="s">
        <v>158</v>
      </c>
      <c r="F140" s="143" t="s">
        <v>164</v>
      </c>
      <c r="G140" s="143" t="s">
        <v>796</v>
      </c>
      <c r="H140" s="143" t="s">
        <v>129</v>
      </c>
      <c r="I140" s="136">
        <v>56</v>
      </c>
      <c r="J140" s="40" t="s">
        <v>58</v>
      </c>
      <c r="K140" s="41">
        <v>585</v>
      </c>
      <c r="L140" s="144">
        <v>0</v>
      </c>
      <c r="M140" s="144">
        <v>10</v>
      </c>
      <c r="N140" s="144">
        <v>10</v>
      </c>
      <c r="O140" s="145">
        <v>5850</v>
      </c>
      <c r="P140" s="146">
        <v>28</v>
      </c>
      <c r="Q140" s="146">
        <v>24</v>
      </c>
      <c r="R140" s="148">
        <v>0.4</v>
      </c>
      <c r="S140" s="148">
        <v>268.80000000000007</v>
      </c>
      <c r="T140" s="149" t="s">
        <v>806</v>
      </c>
      <c r="U140" s="146">
        <v>300</v>
      </c>
      <c r="V140" s="145">
        <v>3000</v>
      </c>
      <c r="W140" s="216" t="s">
        <v>793</v>
      </c>
      <c r="X140" s="145">
        <v>9118.7999999999993</v>
      </c>
    </row>
    <row r="141" spans="1:24" ht="37" x14ac:dyDescent="0.2">
      <c r="A141" s="40" t="s">
        <v>789</v>
      </c>
      <c r="B141" s="40"/>
      <c r="C141" s="49" t="s">
        <v>790</v>
      </c>
      <c r="D141" s="135" t="s">
        <v>114</v>
      </c>
      <c r="E141" s="135" t="s">
        <v>158</v>
      </c>
      <c r="F141" s="143" t="s">
        <v>451</v>
      </c>
      <c r="G141" s="143" t="s">
        <v>796</v>
      </c>
      <c r="H141" s="143" t="s">
        <v>659</v>
      </c>
      <c r="I141" s="136">
        <v>56</v>
      </c>
      <c r="J141" s="40" t="s">
        <v>58</v>
      </c>
      <c r="K141" s="41">
        <v>585</v>
      </c>
      <c r="L141" s="144">
        <v>20</v>
      </c>
      <c r="M141" s="144">
        <v>0</v>
      </c>
      <c r="N141" s="144">
        <v>20</v>
      </c>
      <c r="O141" s="145">
        <v>11700</v>
      </c>
      <c r="P141" s="146">
        <v>36</v>
      </c>
      <c r="Q141" s="146">
        <v>16</v>
      </c>
      <c r="R141" s="148">
        <v>0.4</v>
      </c>
      <c r="S141" s="148">
        <v>230.4</v>
      </c>
      <c r="T141" s="149" t="s">
        <v>808</v>
      </c>
      <c r="U141" s="146">
        <v>150</v>
      </c>
      <c r="V141" s="145">
        <v>3000</v>
      </c>
      <c r="W141" s="139" t="s">
        <v>661</v>
      </c>
      <c r="X141" s="145">
        <v>14930.4</v>
      </c>
    </row>
    <row r="142" spans="1:24" ht="73" x14ac:dyDescent="0.2">
      <c r="A142" s="40" t="s">
        <v>789</v>
      </c>
      <c r="B142" s="40"/>
      <c r="C142" s="49" t="s">
        <v>790</v>
      </c>
      <c r="D142" s="135" t="s">
        <v>114</v>
      </c>
      <c r="E142" s="135" t="s">
        <v>54</v>
      </c>
      <c r="F142" s="143" t="s">
        <v>392</v>
      </c>
      <c r="G142" s="143" t="s">
        <v>796</v>
      </c>
      <c r="H142" s="143" t="s">
        <v>659</v>
      </c>
      <c r="I142" s="136">
        <v>56</v>
      </c>
      <c r="J142" s="40" t="s">
        <v>58</v>
      </c>
      <c r="K142" s="41">
        <v>585</v>
      </c>
      <c r="L142" s="144">
        <v>20</v>
      </c>
      <c r="M142" s="144">
        <v>0</v>
      </c>
      <c r="N142" s="144">
        <v>20</v>
      </c>
      <c r="O142" s="145">
        <v>11700</v>
      </c>
      <c r="P142" s="146">
        <v>36</v>
      </c>
      <c r="Q142" s="146">
        <v>42</v>
      </c>
      <c r="R142" s="148">
        <v>0.4</v>
      </c>
      <c r="S142" s="148">
        <v>604.80000000000007</v>
      </c>
      <c r="T142" s="155" t="s">
        <v>810</v>
      </c>
      <c r="U142" s="146">
        <v>150</v>
      </c>
      <c r="V142" s="145">
        <v>3000</v>
      </c>
      <c r="W142" s="139" t="s">
        <v>661</v>
      </c>
      <c r="X142" s="145">
        <v>15304.8</v>
      </c>
    </row>
    <row r="143" spans="1:24" ht="61" x14ac:dyDescent="0.2">
      <c r="A143" s="40" t="s">
        <v>789</v>
      </c>
      <c r="B143" s="40"/>
      <c r="C143" s="49" t="s">
        <v>790</v>
      </c>
      <c r="D143" s="135" t="s">
        <v>114</v>
      </c>
      <c r="E143" s="135" t="s">
        <v>63</v>
      </c>
      <c r="F143" s="143" t="s">
        <v>559</v>
      </c>
      <c r="G143" s="143" t="s">
        <v>324</v>
      </c>
      <c r="H143" s="143" t="s">
        <v>129</v>
      </c>
      <c r="I143" s="136">
        <v>56</v>
      </c>
      <c r="J143" s="40" t="s">
        <v>58</v>
      </c>
      <c r="K143" s="41">
        <v>585</v>
      </c>
      <c r="L143" s="144">
        <v>21</v>
      </c>
      <c r="M143" s="144">
        <v>0</v>
      </c>
      <c r="N143" s="144">
        <v>21</v>
      </c>
      <c r="O143" s="145">
        <v>12285</v>
      </c>
      <c r="P143" s="146">
        <v>28</v>
      </c>
      <c r="Q143" s="146">
        <v>14</v>
      </c>
      <c r="R143" s="148">
        <v>0.4</v>
      </c>
      <c r="S143" s="148">
        <v>156.80000000000001</v>
      </c>
      <c r="T143" s="155" t="s">
        <v>813</v>
      </c>
      <c r="U143" s="146">
        <v>300</v>
      </c>
      <c r="V143" s="145">
        <v>6300</v>
      </c>
      <c r="W143" s="139" t="s">
        <v>793</v>
      </c>
      <c r="X143" s="145">
        <v>18741.8</v>
      </c>
    </row>
    <row r="144" spans="1:24" ht="61" x14ac:dyDescent="0.2">
      <c r="A144" s="40" t="s">
        <v>888</v>
      </c>
      <c r="C144" s="49" t="s">
        <v>889</v>
      </c>
      <c r="D144" s="33" t="s">
        <v>114</v>
      </c>
      <c r="E144" s="33" t="s">
        <v>54</v>
      </c>
      <c r="F144" s="143" t="s">
        <v>159</v>
      </c>
      <c r="G144" s="143" t="s">
        <v>581</v>
      </c>
      <c r="H144" s="143" t="s">
        <v>570</v>
      </c>
      <c r="I144" s="136">
        <v>42</v>
      </c>
      <c r="J144" s="64" t="s">
        <v>43</v>
      </c>
      <c r="K144" s="41">
        <v>1200</v>
      </c>
      <c r="L144" s="144">
        <v>0</v>
      </c>
      <c r="M144" s="144">
        <v>20</v>
      </c>
      <c r="N144" s="144">
        <v>20</v>
      </c>
      <c r="O144" s="145">
        <v>24000</v>
      </c>
      <c r="P144" s="146">
        <v>0</v>
      </c>
      <c r="Q144" s="146">
        <v>153</v>
      </c>
      <c r="R144" s="147">
        <v>0.4</v>
      </c>
      <c r="S144" s="148">
        <v>0</v>
      </c>
      <c r="T144" s="149"/>
      <c r="U144" s="146">
        <v>0</v>
      </c>
      <c r="V144" s="145">
        <v>0</v>
      </c>
      <c r="W144" s="139" t="s">
        <v>44</v>
      </c>
      <c r="X144" s="145">
        <v>24000</v>
      </c>
    </row>
    <row r="145" spans="1:24" ht="49" x14ac:dyDescent="0.2">
      <c r="A145" s="88" t="s">
        <v>891</v>
      </c>
      <c r="B145" s="88"/>
      <c r="C145" s="189" t="s">
        <v>892</v>
      </c>
      <c r="D145" s="135" t="s">
        <v>114</v>
      </c>
      <c r="E145" s="135" t="s">
        <v>158</v>
      </c>
      <c r="F145" s="143" t="s">
        <v>155</v>
      </c>
      <c r="G145" s="189" t="s">
        <v>292</v>
      </c>
      <c r="H145" s="143" t="s">
        <v>943</v>
      </c>
      <c r="I145" s="209">
        <v>42</v>
      </c>
      <c r="J145" s="88" t="s">
        <v>350</v>
      </c>
      <c r="K145" s="210">
        <v>765</v>
      </c>
      <c r="L145" s="210">
        <v>0</v>
      </c>
      <c r="M145" s="210">
        <v>20</v>
      </c>
      <c r="N145" s="144">
        <v>20</v>
      </c>
      <c r="O145" s="145">
        <v>15300</v>
      </c>
      <c r="P145" s="146">
        <v>20</v>
      </c>
      <c r="Q145" s="146">
        <v>153</v>
      </c>
      <c r="R145" s="148">
        <v>0</v>
      </c>
      <c r="S145" s="148">
        <v>3060</v>
      </c>
      <c r="T145" s="138" t="s">
        <v>893</v>
      </c>
      <c r="U145" s="146">
        <v>0</v>
      </c>
      <c r="V145" s="145">
        <v>0</v>
      </c>
      <c r="W145" s="137" t="s">
        <v>62</v>
      </c>
      <c r="X145" s="145">
        <v>18360</v>
      </c>
    </row>
    <row r="146" spans="1:24" ht="25" x14ac:dyDescent="0.2">
      <c r="A146" s="88" t="s">
        <v>891</v>
      </c>
      <c r="B146" s="88"/>
      <c r="C146" s="189" t="s">
        <v>892</v>
      </c>
      <c r="D146" s="135" t="s">
        <v>114</v>
      </c>
      <c r="E146" s="135" t="s">
        <v>166</v>
      </c>
      <c r="F146" s="143" t="s">
        <v>166</v>
      </c>
      <c r="G146" s="189" t="s">
        <v>166</v>
      </c>
      <c r="H146" s="143" t="s">
        <v>950</v>
      </c>
      <c r="I146" s="209">
        <v>0</v>
      </c>
      <c r="J146" s="88" t="s">
        <v>166</v>
      </c>
      <c r="K146" s="210">
        <v>0</v>
      </c>
      <c r="L146" s="210">
        <v>0</v>
      </c>
      <c r="M146" s="210">
        <v>0</v>
      </c>
      <c r="N146" s="144">
        <v>0</v>
      </c>
      <c r="O146" s="145">
        <v>0</v>
      </c>
      <c r="P146" s="146">
        <v>0</v>
      </c>
      <c r="Q146" s="146">
        <v>0</v>
      </c>
      <c r="R146" s="148"/>
      <c r="S146" s="148">
        <v>0</v>
      </c>
      <c r="T146" s="149" t="s">
        <v>44</v>
      </c>
      <c r="U146" s="146">
        <v>0</v>
      </c>
      <c r="V146" s="145">
        <v>4495</v>
      </c>
      <c r="W146" s="137" t="s">
        <v>949</v>
      </c>
      <c r="X146" s="145">
        <v>4495</v>
      </c>
    </row>
    <row r="147" spans="1:24" ht="37" x14ac:dyDescent="0.2">
      <c r="A147" s="88" t="s">
        <v>894</v>
      </c>
      <c r="B147" s="88"/>
      <c r="C147" s="189" t="s">
        <v>895</v>
      </c>
      <c r="D147" s="135" t="s">
        <v>114</v>
      </c>
      <c r="E147" s="135" t="s">
        <v>154</v>
      </c>
      <c r="F147" s="143" t="s">
        <v>896</v>
      </c>
      <c r="G147" s="135" t="s">
        <v>118</v>
      </c>
      <c r="H147" s="189" t="s">
        <v>119</v>
      </c>
      <c r="I147" s="209">
        <v>42</v>
      </c>
      <c r="J147" s="88" t="s">
        <v>43</v>
      </c>
      <c r="K147" s="210">
        <v>753</v>
      </c>
      <c r="L147" s="210">
        <v>15</v>
      </c>
      <c r="M147" s="210">
        <v>0</v>
      </c>
      <c r="N147" s="144">
        <v>15</v>
      </c>
      <c r="O147" s="145">
        <v>11295</v>
      </c>
      <c r="P147" s="146">
        <v>540</v>
      </c>
      <c r="Q147" s="146">
        <v>3.35</v>
      </c>
      <c r="R147" s="148">
        <v>0</v>
      </c>
      <c r="S147" s="148">
        <v>1809</v>
      </c>
      <c r="T147" s="149" t="s">
        <v>897</v>
      </c>
      <c r="U147" s="146">
        <v>0</v>
      </c>
      <c r="V147" s="145">
        <v>0</v>
      </c>
      <c r="W147" s="221"/>
      <c r="X147" s="145">
        <v>13104</v>
      </c>
    </row>
    <row r="148" spans="1:24" ht="37" x14ac:dyDescent="0.2">
      <c r="A148" s="88" t="s">
        <v>894</v>
      </c>
      <c r="B148" s="88"/>
      <c r="C148" s="189" t="s">
        <v>895</v>
      </c>
      <c r="D148" s="135" t="s">
        <v>114</v>
      </c>
      <c r="E148" s="135" t="s">
        <v>154</v>
      </c>
      <c r="F148" s="143" t="s">
        <v>896</v>
      </c>
      <c r="G148" s="135" t="s">
        <v>898</v>
      </c>
      <c r="H148" s="189" t="s">
        <v>899</v>
      </c>
      <c r="I148" s="209">
        <v>42</v>
      </c>
      <c r="J148" s="88" t="s">
        <v>43</v>
      </c>
      <c r="K148" s="210">
        <v>753</v>
      </c>
      <c r="L148" s="210">
        <v>0</v>
      </c>
      <c r="M148" s="210">
        <v>17</v>
      </c>
      <c r="N148" s="144">
        <v>17</v>
      </c>
      <c r="O148" s="145">
        <v>12801</v>
      </c>
      <c r="P148" s="146">
        <v>612</v>
      </c>
      <c r="Q148" s="146">
        <v>3.35</v>
      </c>
      <c r="R148" s="148">
        <v>0</v>
      </c>
      <c r="S148" s="148">
        <v>2050.2000000000003</v>
      </c>
      <c r="T148" s="149" t="s">
        <v>897</v>
      </c>
      <c r="U148" s="146">
        <v>0</v>
      </c>
      <c r="V148" s="145">
        <v>0</v>
      </c>
      <c r="W148" s="139"/>
      <c r="X148" s="145">
        <v>14851.2</v>
      </c>
    </row>
    <row r="149" spans="1:24" ht="37" x14ac:dyDescent="0.2">
      <c r="A149" s="88" t="s">
        <v>894</v>
      </c>
      <c r="B149" s="88"/>
      <c r="C149" s="189" t="s">
        <v>895</v>
      </c>
      <c r="D149" s="135" t="s">
        <v>114</v>
      </c>
      <c r="E149" s="135" t="s">
        <v>158</v>
      </c>
      <c r="F149" s="143" t="s">
        <v>900</v>
      </c>
      <c r="G149" s="135" t="s">
        <v>901</v>
      </c>
      <c r="H149" s="189" t="s">
        <v>902</v>
      </c>
      <c r="I149" s="209">
        <v>42</v>
      </c>
      <c r="J149" s="88" t="s">
        <v>43</v>
      </c>
      <c r="K149" s="210">
        <v>753</v>
      </c>
      <c r="L149" s="210">
        <v>0</v>
      </c>
      <c r="M149" s="210">
        <v>15</v>
      </c>
      <c r="N149" s="144">
        <v>15</v>
      </c>
      <c r="O149" s="145">
        <v>11295</v>
      </c>
      <c r="P149" s="146">
        <v>540</v>
      </c>
      <c r="Q149" s="146">
        <v>3.35</v>
      </c>
      <c r="R149" s="148">
        <v>0</v>
      </c>
      <c r="S149" s="148">
        <v>1809</v>
      </c>
      <c r="T149" s="149" t="s">
        <v>897</v>
      </c>
      <c r="U149" s="146">
        <v>0</v>
      </c>
      <c r="V149" s="145">
        <v>0</v>
      </c>
      <c r="W149" s="139"/>
      <c r="X149" s="145">
        <v>13104</v>
      </c>
    </row>
    <row r="150" spans="1:24" ht="37" x14ac:dyDescent="0.2">
      <c r="A150" s="88" t="s">
        <v>894</v>
      </c>
      <c r="B150" s="88"/>
      <c r="C150" s="189" t="s">
        <v>895</v>
      </c>
      <c r="D150" s="135" t="s">
        <v>114</v>
      </c>
      <c r="E150" s="135" t="s">
        <v>166</v>
      </c>
      <c r="F150" s="143" t="s">
        <v>159</v>
      </c>
      <c r="G150" s="135" t="s">
        <v>44</v>
      </c>
      <c r="H150" s="143" t="s">
        <v>169</v>
      </c>
      <c r="I150" s="209">
        <v>0</v>
      </c>
      <c r="J150" s="88">
        <v>0</v>
      </c>
      <c r="K150" s="210">
        <v>0</v>
      </c>
      <c r="L150" s="210">
        <v>0</v>
      </c>
      <c r="M150" s="210">
        <v>0</v>
      </c>
      <c r="N150" s="144">
        <v>0</v>
      </c>
      <c r="O150" s="145">
        <v>0</v>
      </c>
      <c r="P150" s="146">
        <v>0</v>
      </c>
      <c r="Q150" s="146">
        <v>0</v>
      </c>
      <c r="R150" s="148">
        <v>0</v>
      </c>
      <c r="S150" s="148">
        <v>0</v>
      </c>
      <c r="T150" s="149" t="s">
        <v>44</v>
      </c>
      <c r="U150" s="146">
        <v>0</v>
      </c>
      <c r="V150" s="145">
        <v>0</v>
      </c>
      <c r="W150" s="139" t="s">
        <v>203</v>
      </c>
      <c r="X150" s="145">
        <v>0</v>
      </c>
    </row>
    <row r="151" spans="1:24" ht="37" x14ac:dyDescent="0.2">
      <c r="A151" s="88" t="s">
        <v>894</v>
      </c>
      <c r="B151" s="88"/>
      <c r="C151" s="189" t="s">
        <v>895</v>
      </c>
      <c r="D151" s="135" t="s">
        <v>114</v>
      </c>
      <c r="E151" s="135" t="s">
        <v>166</v>
      </c>
      <c r="F151" s="143" t="s">
        <v>159</v>
      </c>
      <c r="G151" s="135" t="s">
        <v>44</v>
      </c>
      <c r="H151" s="143" t="s">
        <v>173</v>
      </c>
      <c r="I151" s="209">
        <v>0</v>
      </c>
      <c r="J151" s="88">
        <v>0</v>
      </c>
      <c r="K151" s="210">
        <v>0</v>
      </c>
      <c r="L151" s="210">
        <v>0</v>
      </c>
      <c r="M151" s="210">
        <v>0</v>
      </c>
      <c r="N151" s="144">
        <v>0</v>
      </c>
      <c r="O151" s="181">
        <v>0</v>
      </c>
      <c r="P151" s="182">
        <v>0</v>
      </c>
      <c r="Q151" s="146">
        <v>0</v>
      </c>
      <c r="R151" s="183">
        <v>0</v>
      </c>
      <c r="S151" s="148">
        <v>0</v>
      </c>
      <c r="T151" s="149" t="s">
        <v>44</v>
      </c>
      <c r="U151" s="146">
        <v>0</v>
      </c>
      <c r="V151" s="145">
        <v>0</v>
      </c>
      <c r="W151" s="139" t="s">
        <v>904</v>
      </c>
      <c r="X151" s="145">
        <v>0</v>
      </c>
    </row>
    <row r="152" spans="1:24" ht="25" x14ac:dyDescent="0.2">
      <c r="A152" s="88" t="s">
        <v>906</v>
      </c>
      <c r="B152" s="88"/>
      <c r="C152" s="189" t="s">
        <v>907</v>
      </c>
      <c r="D152" s="135" t="s">
        <v>114</v>
      </c>
      <c r="E152" s="135" t="s">
        <v>154</v>
      </c>
      <c r="F152" s="143" t="s">
        <v>896</v>
      </c>
      <c r="G152" s="135" t="s">
        <v>118</v>
      </c>
      <c r="H152" s="189" t="s">
        <v>119</v>
      </c>
      <c r="I152" s="209">
        <v>42</v>
      </c>
      <c r="J152" s="88" t="s">
        <v>43</v>
      </c>
      <c r="K152" s="210">
        <v>753</v>
      </c>
      <c r="L152" s="210">
        <v>3</v>
      </c>
      <c r="M152" s="210">
        <v>0</v>
      </c>
      <c r="N152" s="144">
        <v>3</v>
      </c>
      <c r="O152" s="181">
        <v>2259</v>
      </c>
      <c r="P152" s="146">
        <v>108</v>
      </c>
      <c r="Q152" s="146">
        <v>3.35</v>
      </c>
      <c r="R152" s="148">
        <v>0</v>
      </c>
      <c r="S152" s="148">
        <v>361.8</v>
      </c>
      <c r="T152" s="149" t="s">
        <v>908</v>
      </c>
      <c r="U152" s="146">
        <v>0</v>
      </c>
      <c r="V152" s="145">
        <v>0</v>
      </c>
      <c r="W152" s="139"/>
      <c r="X152" s="145">
        <v>2620.8000000000002</v>
      </c>
    </row>
    <row r="153" spans="1:24" ht="25" x14ac:dyDescent="0.2">
      <c r="A153" s="88" t="s">
        <v>906</v>
      </c>
      <c r="B153" s="88"/>
      <c r="C153" s="189" t="s">
        <v>907</v>
      </c>
      <c r="D153" s="135" t="s">
        <v>114</v>
      </c>
      <c r="E153" s="135" t="s">
        <v>154</v>
      </c>
      <c r="F153" s="143" t="s">
        <v>896</v>
      </c>
      <c r="G153" s="135" t="s">
        <v>898</v>
      </c>
      <c r="H153" s="189" t="s">
        <v>899</v>
      </c>
      <c r="I153" s="209">
        <v>42</v>
      </c>
      <c r="J153" s="88" t="s">
        <v>43</v>
      </c>
      <c r="K153" s="210">
        <v>753</v>
      </c>
      <c r="L153" s="210">
        <v>0</v>
      </c>
      <c r="M153" s="210">
        <v>3</v>
      </c>
      <c r="N153" s="144">
        <v>3</v>
      </c>
      <c r="O153" s="145">
        <v>2259</v>
      </c>
      <c r="P153" s="146">
        <v>108</v>
      </c>
      <c r="Q153" s="146">
        <v>3.35</v>
      </c>
      <c r="R153" s="148">
        <v>0</v>
      </c>
      <c r="S153" s="148">
        <v>361.8</v>
      </c>
      <c r="T153" s="149" t="s">
        <v>908</v>
      </c>
      <c r="U153" s="146">
        <v>0</v>
      </c>
      <c r="V153" s="145">
        <v>0</v>
      </c>
      <c r="W153" s="139"/>
      <c r="X153" s="145">
        <v>2620.8000000000002</v>
      </c>
    </row>
    <row r="154" spans="1:24" ht="37" x14ac:dyDescent="0.2">
      <c r="A154" s="88" t="s">
        <v>906</v>
      </c>
      <c r="B154" s="88"/>
      <c r="C154" s="189" t="s">
        <v>907</v>
      </c>
      <c r="D154" s="135" t="s">
        <v>114</v>
      </c>
      <c r="E154" s="135" t="s">
        <v>158</v>
      </c>
      <c r="F154" s="143" t="s">
        <v>900</v>
      </c>
      <c r="G154" s="135" t="s">
        <v>901</v>
      </c>
      <c r="H154" s="189" t="s">
        <v>902</v>
      </c>
      <c r="I154" s="209">
        <v>42</v>
      </c>
      <c r="J154" s="88" t="s">
        <v>43</v>
      </c>
      <c r="K154" s="210">
        <v>753</v>
      </c>
      <c r="L154" s="210">
        <v>0</v>
      </c>
      <c r="M154" s="210">
        <v>3</v>
      </c>
      <c r="N154" s="144">
        <v>3</v>
      </c>
      <c r="O154" s="145">
        <v>2259</v>
      </c>
      <c r="P154" s="146">
        <v>108</v>
      </c>
      <c r="Q154" s="146">
        <v>3.35</v>
      </c>
      <c r="R154" s="148">
        <v>0</v>
      </c>
      <c r="S154" s="148">
        <v>361.8</v>
      </c>
      <c r="T154" s="149" t="s">
        <v>908</v>
      </c>
      <c r="U154" s="146">
        <v>0</v>
      </c>
      <c r="V154" s="145">
        <v>0</v>
      </c>
      <c r="W154" s="139"/>
      <c r="X154" s="145">
        <v>2620.8000000000002</v>
      </c>
    </row>
    <row r="155" spans="1:24" ht="37" x14ac:dyDescent="0.2">
      <c r="A155" s="88" t="s">
        <v>906</v>
      </c>
      <c r="B155" s="88"/>
      <c r="C155" s="189" t="s">
        <v>907</v>
      </c>
      <c r="D155" s="135" t="s">
        <v>114</v>
      </c>
      <c r="E155" s="135" t="s">
        <v>158</v>
      </c>
      <c r="F155" s="143" t="s">
        <v>900</v>
      </c>
      <c r="G155" s="143" t="s">
        <v>909</v>
      </c>
      <c r="H155" s="143" t="s">
        <v>910</v>
      </c>
      <c r="I155" s="209">
        <v>42</v>
      </c>
      <c r="J155" s="88" t="s">
        <v>43</v>
      </c>
      <c r="K155" s="210">
        <v>753</v>
      </c>
      <c r="L155" s="210">
        <v>2</v>
      </c>
      <c r="M155" s="210">
        <v>0</v>
      </c>
      <c r="N155" s="144">
        <v>2</v>
      </c>
      <c r="O155" s="145">
        <v>1506</v>
      </c>
      <c r="P155" s="146">
        <v>72</v>
      </c>
      <c r="Q155" s="146">
        <v>3.35</v>
      </c>
      <c r="R155" s="148">
        <v>0</v>
      </c>
      <c r="S155" s="148">
        <v>241.20000000000002</v>
      </c>
      <c r="T155" s="149" t="s">
        <v>908</v>
      </c>
      <c r="U155" s="146">
        <v>0</v>
      </c>
      <c r="V155" s="145">
        <v>0</v>
      </c>
      <c r="W155" s="139"/>
      <c r="X155" s="145">
        <v>1747.2</v>
      </c>
    </row>
    <row r="156" spans="1:24" ht="25" x14ac:dyDescent="0.2">
      <c r="A156" s="88" t="s">
        <v>906</v>
      </c>
      <c r="B156" s="88"/>
      <c r="C156" s="189" t="s">
        <v>907</v>
      </c>
      <c r="D156" s="135" t="s">
        <v>114</v>
      </c>
      <c r="E156" s="135" t="s">
        <v>166</v>
      </c>
      <c r="F156" s="143" t="s">
        <v>166</v>
      </c>
      <c r="G156" s="143" t="s">
        <v>166</v>
      </c>
      <c r="H156" s="143" t="s">
        <v>169</v>
      </c>
      <c r="I156" s="209" t="s">
        <v>166</v>
      </c>
      <c r="J156" s="88" t="s">
        <v>166</v>
      </c>
      <c r="K156" s="210">
        <v>0</v>
      </c>
      <c r="L156" s="210">
        <v>0</v>
      </c>
      <c r="M156" s="210">
        <v>0</v>
      </c>
      <c r="N156" s="144">
        <v>0</v>
      </c>
      <c r="O156" s="145">
        <v>0</v>
      </c>
      <c r="P156" s="146">
        <v>0</v>
      </c>
      <c r="Q156" s="146">
        <v>0</v>
      </c>
      <c r="R156" s="148">
        <v>0</v>
      </c>
      <c r="S156" s="148">
        <v>0</v>
      </c>
      <c r="T156" s="149" t="s">
        <v>44</v>
      </c>
      <c r="U156" s="146">
        <v>0</v>
      </c>
      <c r="V156" s="145">
        <v>0</v>
      </c>
      <c r="W156" s="139"/>
      <c r="X156" s="145">
        <v>0</v>
      </c>
    </row>
    <row r="157" spans="1:24" ht="25" x14ac:dyDescent="0.2">
      <c r="A157" s="88" t="s">
        <v>906</v>
      </c>
      <c r="B157" s="88"/>
      <c r="C157" s="189" t="s">
        <v>907</v>
      </c>
      <c r="D157" s="135" t="s">
        <v>114</v>
      </c>
      <c r="E157" s="135" t="s">
        <v>166</v>
      </c>
      <c r="F157" s="143" t="s">
        <v>166</v>
      </c>
      <c r="G157" s="143" t="s">
        <v>166</v>
      </c>
      <c r="H157" s="143" t="s">
        <v>173</v>
      </c>
      <c r="I157" s="209" t="s">
        <v>166</v>
      </c>
      <c r="J157" s="88" t="s">
        <v>166</v>
      </c>
      <c r="K157" s="210">
        <v>0</v>
      </c>
      <c r="L157" s="210">
        <v>0</v>
      </c>
      <c r="M157" s="210">
        <v>0</v>
      </c>
      <c r="N157" s="144">
        <v>0</v>
      </c>
      <c r="O157" s="145">
        <v>0</v>
      </c>
      <c r="P157" s="146">
        <v>0</v>
      </c>
      <c r="Q157" s="146">
        <v>0</v>
      </c>
      <c r="R157" s="148">
        <v>0</v>
      </c>
      <c r="S157" s="148">
        <v>0</v>
      </c>
      <c r="T157" s="149" t="s">
        <v>44</v>
      </c>
      <c r="U157" s="146">
        <v>0</v>
      </c>
      <c r="V157" s="145">
        <v>0</v>
      </c>
      <c r="W157" s="139"/>
      <c r="X157" s="145">
        <v>0</v>
      </c>
    </row>
    <row r="158" spans="1:24" ht="37" x14ac:dyDescent="0.2">
      <c r="A158" s="88" t="s">
        <v>911</v>
      </c>
      <c r="B158" s="88"/>
      <c r="C158" s="189" t="s">
        <v>912</v>
      </c>
      <c r="D158" s="135" t="s">
        <v>114</v>
      </c>
      <c r="E158" s="135" t="s">
        <v>158</v>
      </c>
      <c r="F158" s="143" t="s">
        <v>155</v>
      </c>
      <c r="G158" s="143" t="s">
        <v>909</v>
      </c>
      <c r="H158" s="143" t="s">
        <v>910</v>
      </c>
      <c r="I158" s="209">
        <v>42</v>
      </c>
      <c r="J158" s="88" t="s">
        <v>43</v>
      </c>
      <c r="K158" s="210">
        <v>753</v>
      </c>
      <c r="L158" s="210">
        <v>16</v>
      </c>
      <c r="M158" s="210">
        <v>0</v>
      </c>
      <c r="N158" s="144">
        <v>16</v>
      </c>
      <c r="O158" s="181">
        <v>12048</v>
      </c>
      <c r="P158" s="146">
        <v>576</v>
      </c>
      <c r="Q158" s="146">
        <v>3.35</v>
      </c>
      <c r="R158" s="148">
        <v>0</v>
      </c>
      <c r="S158" s="148">
        <v>1929.6000000000001</v>
      </c>
      <c r="T158" s="138" t="s">
        <v>913</v>
      </c>
      <c r="U158" s="146">
        <v>0</v>
      </c>
      <c r="V158" s="145">
        <v>0</v>
      </c>
      <c r="W158" s="139" t="s">
        <v>44</v>
      </c>
      <c r="X158" s="145">
        <v>13977.6</v>
      </c>
    </row>
    <row r="159" spans="1:24" ht="25" x14ac:dyDescent="0.2">
      <c r="A159" s="88" t="s">
        <v>911</v>
      </c>
      <c r="B159" s="88"/>
      <c r="C159" s="189" t="s">
        <v>912</v>
      </c>
      <c r="D159" s="135" t="s">
        <v>114</v>
      </c>
      <c r="E159" s="135" t="s">
        <v>158</v>
      </c>
      <c r="F159" s="143" t="s">
        <v>155</v>
      </c>
      <c r="G159" s="143" t="s">
        <v>152</v>
      </c>
      <c r="H159" s="189" t="s">
        <v>133</v>
      </c>
      <c r="I159" s="209">
        <v>42</v>
      </c>
      <c r="J159" s="88" t="s">
        <v>43</v>
      </c>
      <c r="K159" s="210">
        <v>1200</v>
      </c>
      <c r="L159" s="210">
        <v>0</v>
      </c>
      <c r="M159" s="210">
        <v>18</v>
      </c>
      <c r="N159" s="144">
        <v>18</v>
      </c>
      <c r="O159" s="145">
        <v>21600</v>
      </c>
      <c r="P159" s="146">
        <v>648</v>
      </c>
      <c r="Q159" s="146">
        <v>3.35</v>
      </c>
      <c r="R159" s="148">
        <v>0</v>
      </c>
      <c r="S159" s="148">
        <v>2170.8000000000002</v>
      </c>
      <c r="T159" s="138" t="s">
        <v>897</v>
      </c>
      <c r="U159" s="146">
        <v>0</v>
      </c>
      <c r="V159" s="145">
        <v>0</v>
      </c>
      <c r="W159" s="139" t="s">
        <v>44</v>
      </c>
      <c r="X159" s="145">
        <v>23770.799999999999</v>
      </c>
    </row>
    <row r="160" spans="1:24" ht="37" x14ac:dyDescent="0.2">
      <c r="A160" s="88" t="s">
        <v>911</v>
      </c>
      <c r="B160" s="88"/>
      <c r="C160" s="189" t="s">
        <v>912</v>
      </c>
      <c r="D160" s="135" t="s">
        <v>114</v>
      </c>
      <c r="E160" s="135" t="s">
        <v>158</v>
      </c>
      <c r="F160" s="143" t="s">
        <v>155</v>
      </c>
      <c r="G160" s="143" t="s">
        <v>917</v>
      </c>
      <c r="H160" s="143" t="s">
        <v>746</v>
      </c>
      <c r="I160" s="209">
        <v>56</v>
      </c>
      <c r="J160" s="88" t="s">
        <v>43</v>
      </c>
      <c r="K160" s="210">
        <v>1200</v>
      </c>
      <c r="L160" s="210">
        <v>0</v>
      </c>
      <c r="M160" s="210">
        <v>18</v>
      </c>
      <c r="N160" s="144">
        <v>18</v>
      </c>
      <c r="O160" s="145">
        <v>21600</v>
      </c>
      <c r="P160" s="146">
        <v>648</v>
      </c>
      <c r="Q160" s="146">
        <v>3.35</v>
      </c>
      <c r="R160" s="148">
        <v>0</v>
      </c>
      <c r="S160" s="148">
        <v>2170.8000000000002</v>
      </c>
      <c r="T160" s="138" t="s">
        <v>897</v>
      </c>
      <c r="U160" s="146">
        <v>0</v>
      </c>
      <c r="V160" s="145">
        <v>0</v>
      </c>
      <c r="W160" s="139" t="s">
        <v>44</v>
      </c>
      <c r="X160" s="145">
        <v>23770.799999999999</v>
      </c>
    </row>
    <row r="161" spans="1:24" ht="25" x14ac:dyDescent="0.2">
      <c r="A161" s="88" t="s">
        <v>911</v>
      </c>
      <c r="B161" s="88"/>
      <c r="C161" s="189" t="s">
        <v>912</v>
      </c>
      <c r="D161" s="135" t="s">
        <v>114</v>
      </c>
      <c r="E161" s="135" t="s">
        <v>166</v>
      </c>
      <c r="F161" s="143" t="s">
        <v>166</v>
      </c>
      <c r="G161" s="143" t="s">
        <v>166</v>
      </c>
      <c r="H161" s="143" t="s">
        <v>169</v>
      </c>
      <c r="I161" s="209" t="s">
        <v>166</v>
      </c>
      <c r="J161" s="88" t="s">
        <v>166</v>
      </c>
      <c r="K161" s="210">
        <v>0</v>
      </c>
      <c r="L161" s="210">
        <v>0</v>
      </c>
      <c r="M161" s="210">
        <v>0</v>
      </c>
      <c r="N161" s="144">
        <v>0</v>
      </c>
      <c r="O161" s="181">
        <v>0</v>
      </c>
      <c r="P161" s="182">
        <v>0</v>
      </c>
      <c r="Q161" s="182">
        <v>0</v>
      </c>
      <c r="R161" s="148">
        <v>0</v>
      </c>
      <c r="S161" s="183">
        <v>0</v>
      </c>
      <c r="T161" s="184" t="s">
        <v>44</v>
      </c>
      <c r="U161" s="146">
        <v>0</v>
      </c>
      <c r="V161" s="145">
        <v>0</v>
      </c>
      <c r="W161" s="139" t="s">
        <v>919</v>
      </c>
      <c r="X161" s="145">
        <v>0</v>
      </c>
    </row>
    <row r="162" spans="1:24" ht="25" x14ac:dyDescent="0.2">
      <c r="A162" s="88" t="s">
        <v>911</v>
      </c>
      <c r="B162" s="88"/>
      <c r="C162" s="189" t="s">
        <v>912</v>
      </c>
      <c r="D162" s="135" t="s">
        <v>114</v>
      </c>
      <c r="E162" s="135" t="s">
        <v>166</v>
      </c>
      <c r="F162" s="143" t="s">
        <v>166</v>
      </c>
      <c r="G162" s="143" t="s">
        <v>166</v>
      </c>
      <c r="H162" s="143" t="s">
        <v>173</v>
      </c>
      <c r="I162" s="209" t="s">
        <v>166</v>
      </c>
      <c r="J162" s="88" t="s">
        <v>166</v>
      </c>
      <c r="K162" s="210">
        <v>0</v>
      </c>
      <c r="L162" s="210">
        <v>0</v>
      </c>
      <c r="M162" s="210">
        <v>0</v>
      </c>
      <c r="N162" s="144">
        <v>0</v>
      </c>
      <c r="O162" s="181">
        <v>0</v>
      </c>
      <c r="P162" s="182">
        <v>0</v>
      </c>
      <c r="Q162" s="182">
        <v>0</v>
      </c>
      <c r="R162" s="148">
        <v>0</v>
      </c>
      <c r="S162" s="183">
        <v>0</v>
      </c>
      <c r="T162" s="184" t="s">
        <v>44</v>
      </c>
      <c r="U162" s="146">
        <v>0</v>
      </c>
      <c r="V162" s="145">
        <v>0</v>
      </c>
      <c r="W162" s="139" t="s">
        <v>921</v>
      </c>
      <c r="X162" s="145">
        <v>0</v>
      </c>
    </row>
    <row r="163" spans="1:24" ht="25" x14ac:dyDescent="0.2">
      <c r="A163" s="88" t="s">
        <v>923</v>
      </c>
      <c r="B163" s="88"/>
      <c r="C163" s="189" t="s">
        <v>924</v>
      </c>
      <c r="D163" s="135" t="s">
        <v>114</v>
      </c>
      <c r="E163" s="135" t="s">
        <v>154</v>
      </c>
      <c r="F163" s="143" t="s">
        <v>896</v>
      </c>
      <c r="G163" s="143" t="s">
        <v>581</v>
      </c>
      <c r="H163" s="189" t="s">
        <v>570</v>
      </c>
      <c r="I163" s="209">
        <v>42</v>
      </c>
      <c r="J163" s="88" t="s">
        <v>43</v>
      </c>
      <c r="K163" s="210">
        <v>1200</v>
      </c>
      <c r="L163" s="210">
        <v>0</v>
      </c>
      <c r="M163" s="210">
        <v>18</v>
      </c>
      <c r="N163" s="144">
        <v>18</v>
      </c>
      <c r="O163" s="181">
        <v>21600</v>
      </c>
      <c r="P163" s="146">
        <v>648</v>
      </c>
      <c r="Q163" s="146">
        <v>3.35</v>
      </c>
      <c r="R163" s="148">
        <v>0</v>
      </c>
      <c r="S163" s="148">
        <v>2170.8000000000002</v>
      </c>
      <c r="T163" s="138" t="s">
        <v>897</v>
      </c>
      <c r="U163" s="146">
        <v>0</v>
      </c>
      <c r="V163" s="145">
        <v>0</v>
      </c>
      <c r="W163" s="139" t="s">
        <v>44</v>
      </c>
      <c r="X163" s="145">
        <v>23770.799999999999</v>
      </c>
    </row>
    <row r="164" spans="1:24" ht="25" x14ac:dyDescent="0.2">
      <c r="A164" s="88" t="s">
        <v>923</v>
      </c>
      <c r="B164" s="88"/>
      <c r="C164" s="189" t="s">
        <v>924</v>
      </c>
      <c r="D164" s="135" t="s">
        <v>114</v>
      </c>
      <c r="E164" s="135" t="s">
        <v>166</v>
      </c>
      <c r="F164" s="143" t="s">
        <v>166</v>
      </c>
      <c r="G164" s="143" t="s">
        <v>166</v>
      </c>
      <c r="H164" s="143" t="s">
        <v>169</v>
      </c>
      <c r="I164" s="209" t="s">
        <v>166</v>
      </c>
      <c r="J164" s="88" t="s">
        <v>166</v>
      </c>
      <c r="K164" s="210">
        <v>0</v>
      </c>
      <c r="L164" s="210">
        <v>0</v>
      </c>
      <c r="M164" s="210">
        <v>0</v>
      </c>
      <c r="N164" s="144">
        <v>0</v>
      </c>
      <c r="O164" s="181">
        <v>0</v>
      </c>
      <c r="P164" s="182">
        <v>0</v>
      </c>
      <c r="Q164" s="146">
        <v>0</v>
      </c>
      <c r="R164" s="148">
        <v>0</v>
      </c>
      <c r="S164" s="148">
        <v>0</v>
      </c>
      <c r="T164" s="149" t="s">
        <v>44</v>
      </c>
      <c r="U164" s="145">
        <v>0</v>
      </c>
      <c r="V164" s="145">
        <v>0</v>
      </c>
      <c r="W164" s="208"/>
      <c r="X164" s="145">
        <v>0</v>
      </c>
    </row>
    <row r="165" spans="1:24" ht="25" x14ac:dyDescent="0.2">
      <c r="A165" s="88" t="s">
        <v>923</v>
      </c>
      <c r="B165" s="88"/>
      <c r="C165" s="189" t="s">
        <v>924</v>
      </c>
      <c r="D165" s="135" t="s">
        <v>114</v>
      </c>
      <c r="E165" s="135" t="s">
        <v>166</v>
      </c>
      <c r="F165" s="143" t="s">
        <v>166</v>
      </c>
      <c r="G165" s="143" t="s">
        <v>166</v>
      </c>
      <c r="H165" s="143" t="s">
        <v>173</v>
      </c>
      <c r="I165" s="209" t="s">
        <v>166</v>
      </c>
      <c r="J165" s="88" t="s">
        <v>166</v>
      </c>
      <c r="K165" s="210">
        <v>0</v>
      </c>
      <c r="L165" s="210">
        <v>0</v>
      </c>
      <c r="M165" s="210">
        <v>0</v>
      </c>
      <c r="N165" s="144">
        <v>0</v>
      </c>
      <c r="O165" s="145">
        <v>0</v>
      </c>
      <c r="P165" s="146">
        <v>0</v>
      </c>
      <c r="Q165" s="146">
        <v>0</v>
      </c>
      <c r="R165" s="148">
        <v>0</v>
      </c>
      <c r="S165" s="148">
        <v>0</v>
      </c>
      <c r="T165" s="149" t="s">
        <v>44</v>
      </c>
      <c r="U165" s="146">
        <v>0</v>
      </c>
      <c r="V165" s="145">
        <v>0</v>
      </c>
      <c r="W165" s="139" t="s">
        <v>870</v>
      </c>
      <c r="X165" s="145">
        <v>0</v>
      </c>
    </row>
    <row r="166" spans="1:24" ht="37" x14ac:dyDescent="0.2">
      <c r="A166" s="287" t="s">
        <v>927</v>
      </c>
      <c r="B166" s="287"/>
      <c r="C166" s="288" t="s">
        <v>928</v>
      </c>
      <c r="D166" s="250" t="s">
        <v>114</v>
      </c>
      <c r="E166" s="250" t="s">
        <v>154</v>
      </c>
      <c r="F166" s="158" t="s">
        <v>896</v>
      </c>
      <c r="G166" s="158" t="s">
        <v>581</v>
      </c>
      <c r="H166" s="288" t="s">
        <v>570</v>
      </c>
      <c r="I166" s="289">
        <v>42</v>
      </c>
      <c r="J166" s="287" t="s">
        <v>43</v>
      </c>
      <c r="K166" s="290">
        <v>1200</v>
      </c>
      <c r="L166" s="290">
        <v>0</v>
      </c>
      <c r="M166" s="290">
        <v>4</v>
      </c>
      <c r="N166" s="180">
        <v>4</v>
      </c>
      <c r="O166" s="181">
        <v>4800</v>
      </c>
      <c r="P166" s="182">
        <v>144</v>
      </c>
      <c r="Q166" s="182">
        <v>3.35</v>
      </c>
      <c r="R166" s="183">
        <v>0</v>
      </c>
      <c r="S166" s="183">
        <v>482.40000000000003</v>
      </c>
      <c r="T166" s="184" t="s">
        <v>897</v>
      </c>
      <c r="U166" s="182">
        <v>0</v>
      </c>
      <c r="V166" s="181">
        <v>0</v>
      </c>
      <c r="W166" s="186" t="s">
        <v>44</v>
      </c>
      <c r="X166" s="181">
        <v>5282.4</v>
      </c>
    </row>
    <row r="167" spans="1:24" x14ac:dyDescent="0.2">
      <c r="A167" s="425" t="s">
        <v>951</v>
      </c>
      <c r="B167" s="425"/>
      <c r="C167" s="425"/>
      <c r="D167" s="425"/>
      <c r="E167" s="425"/>
      <c r="F167" s="425"/>
      <c r="G167" s="425"/>
      <c r="H167" s="425"/>
      <c r="I167" s="425"/>
      <c r="J167" s="425"/>
      <c r="K167" s="425"/>
      <c r="L167" s="425"/>
      <c r="M167" s="425"/>
      <c r="N167" s="426">
        <f>SUM(N2:N166)</f>
        <v>2337</v>
      </c>
      <c r="O167" s="425"/>
      <c r="P167" s="425"/>
      <c r="Q167" s="425"/>
      <c r="R167" s="425"/>
      <c r="S167" s="425"/>
      <c r="T167" s="425"/>
      <c r="U167" s="425"/>
      <c r="V167" s="425"/>
      <c r="W167" s="425"/>
      <c r="X167" s="427">
        <f>SUM(X2:X166)</f>
        <v>2033890.199999999</v>
      </c>
    </row>
    <row r="168" spans="1:24" x14ac:dyDescent="0.2">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row>
  </sheetData>
  <conditionalFormatting sqref="A1:X143 A144 C144:X144 A145:X166">
    <cfRule type="cellIs" dxfId="9" priority="9" operator="equal">
      <formula>3495</formula>
    </cfRule>
  </conditionalFormatting>
  <conditionalFormatting sqref="G1">
    <cfRule type="containsText" dxfId="8" priority="12" operator="containsText" text="3">
      <formula>NOT(ISERROR(SEARCH("3",#REF!)))</formula>
    </cfRule>
  </conditionalFormatting>
  <conditionalFormatting sqref="G1:G58">
    <cfRule type="containsText" dxfId="7" priority="7" operator="containsText" text="3&#10;COURSE&#10;CODE">
      <formula>NOT(ISERROR(SEARCH("3
COURSE
CODE",#REF!)))</formula>
    </cfRule>
    <cfRule type="cellIs" dxfId="6" priority="10" operator="equal">
      <formula>3</formula>
    </cfRule>
  </conditionalFormatting>
  <conditionalFormatting sqref="G60:G158">
    <cfRule type="containsText" dxfId="5" priority="4" operator="containsText" text="3&#10;COURSE&#10;CODE">
      <formula>NOT(ISERROR(SEARCH("3
COURSE
CODE",#REF!)))</formula>
    </cfRule>
  </conditionalFormatting>
  <conditionalFormatting sqref="G60:G166">
    <cfRule type="cellIs" dxfId="4" priority="2" operator="equal">
      <formula>3</formula>
    </cfRule>
  </conditionalFormatting>
  <conditionalFormatting sqref="G160:G166">
    <cfRule type="containsText" dxfId="3" priority="1" operator="containsText" text="3&#10;COURSE&#10;CODE">
      <formula>NOT(ISERROR(SEARCH("3
COURSE
CODE",#REF!)))</formula>
    </cfRule>
  </conditionalFormatting>
  <conditionalFormatting sqref="H54:H58 G59:H59 H61">
    <cfRule type="cellIs" dxfId="2" priority="5" operator="equal">
      <formula>3</formula>
    </cfRule>
  </conditionalFormatting>
  <conditionalFormatting sqref="H54:H58 G59:H59">
    <cfRule type="containsText" dxfId="1" priority="3" operator="containsText" text="3&#10;COURSE&#10;CODE">
      <formula>NOT(ISERROR(SEARCH("3
COURSE
CODE",#REF!)))</formula>
    </cfRule>
  </conditionalFormatting>
  <conditionalFormatting sqref="H61">
    <cfRule type="containsText" dxfId="0" priority="6" operator="containsText" text="3&#10;COURSE&#10;CODE">
      <formula>NOT(ISERROR(SEARCH("3
COURSE
CODE",#REF!)))</formula>
    </cfRule>
  </conditionalFormatting>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4A312-1C5A-A84E-88B0-DED1A5BA1ABA}">
  <dimension ref="A1:J26"/>
  <sheetViews>
    <sheetView workbookViewId="0">
      <selection activeCell="H26" sqref="H26"/>
    </sheetView>
  </sheetViews>
  <sheetFormatPr baseColWidth="10" defaultRowHeight="16" x14ac:dyDescent="0.2"/>
  <sheetData>
    <row r="1" spans="1:10" x14ac:dyDescent="0.2">
      <c r="A1" s="208" t="s">
        <v>1029</v>
      </c>
      <c r="B1" s="208"/>
      <c r="C1" s="208"/>
      <c r="D1" s="208"/>
      <c r="E1" s="208"/>
      <c r="F1" s="208"/>
      <c r="G1" s="208"/>
      <c r="H1" s="208"/>
      <c r="I1" s="208"/>
      <c r="J1" s="208"/>
    </row>
    <row r="2" spans="1:10" x14ac:dyDescent="0.2">
      <c r="A2" s="208"/>
      <c r="B2" s="208"/>
      <c r="C2" s="208"/>
      <c r="D2" s="208"/>
      <c r="E2" s="208"/>
      <c r="F2" s="208"/>
      <c r="G2" s="208"/>
      <c r="H2" s="208"/>
      <c r="I2" s="208"/>
      <c r="J2" s="208"/>
    </row>
    <row r="3" spans="1:10" x14ac:dyDescent="0.2">
      <c r="A3" s="208" t="s">
        <v>1056</v>
      </c>
      <c r="B3" s="208"/>
      <c r="C3" s="208"/>
      <c r="D3" s="208"/>
      <c r="E3" s="208"/>
      <c r="F3" s="208"/>
      <c r="G3" s="208"/>
      <c r="H3" s="208"/>
      <c r="I3" s="208"/>
      <c r="J3" s="208"/>
    </row>
    <row r="4" spans="1:10" x14ac:dyDescent="0.2">
      <c r="A4" s="208"/>
      <c r="B4" s="208"/>
      <c r="C4" s="208"/>
      <c r="D4" s="208"/>
      <c r="E4" s="208"/>
      <c r="F4" s="208"/>
      <c r="G4" s="208"/>
      <c r="H4" s="208"/>
      <c r="I4" s="208"/>
      <c r="J4" s="208"/>
    </row>
    <row r="5" spans="1:10" x14ac:dyDescent="0.2">
      <c r="A5" s="208"/>
      <c r="B5" s="208" t="s">
        <v>1037</v>
      </c>
      <c r="C5" s="208" t="s">
        <v>1030</v>
      </c>
      <c r="D5" s="208" t="s">
        <v>1037</v>
      </c>
      <c r="E5" s="208" t="s">
        <v>1031</v>
      </c>
      <c r="F5" s="208" t="s">
        <v>1037</v>
      </c>
      <c r="G5" s="208" t="s">
        <v>1032</v>
      </c>
      <c r="H5" s="208" t="s">
        <v>1037</v>
      </c>
      <c r="I5" s="208" t="s">
        <v>1033</v>
      </c>
      <c r="J5" s="208" t="s">
        <v>1038</v>
      </c>
    </row>
    <row r="6" spans="1:10" x14ac:dyDescent="0.2">
      <c r="A6" s="208"/>
      <c r="B6" s="208"/>
      <c r="C6" s="208">
        <v>456</v>
      </c>
      <c r="D6" s="208"/>
      <c r="E6" s="208">
        <v>160</v>
      </c>
      <c r="F6" s="208"/>
      <c r="G6" s="208">
        <v>724</v>
      </c>
      <c r="H6" s="208"/>
      <c r="I6" s="208">
        <v>107</v>
      </c>
      <c r="J6" s="208"/>
    </row>
    <row r="7" spans="1:10" x14ac:dyDescent="0.2">
      <c r="A7" s="208" t="s">
        <v>1034</v>
      </c>
      <c r="B7" s="208">
        <v>8</v>
      </c>
      <c r="C7" s="208">
        <f>B7*$C$6</f>
        <v>3648</v>
      </c>
      <c r="D7" s="208">
        <v>9</v>
      </c>
      <c r="E7" s="208">
        <f>D7*$E$6</f>
        <v>1440</v>
      </c>
      <c r="F7" s="208">
        <v>8</v>
      </c>
      <c r="G7" s="208">
        <f>F7*$G$6</f>
        <v>5792</v>
      </c>
      <c r="H7" s="208">
        <v>10</v>
      </c>
      <c r="I7" s="208">
        <f>H7*$I$6</f>
        <v>1070</v>
      </c>
      <c r="J7" s="208">
        <f>C7+E7+G7+I7</f>
        <v>11950</v>
      </c>
    </row>
    <row r="8" spans="1:10" x14ac:dyDescent="0.2">
      <c r="A8" s="208" t="s">
        <v>1035</v>
      </c>
      <c r="B8" s="208">
        <v>2</v>
      </c>
      <c r="C8" s="208">
        <f t="shared" ref="C8:C11" si="0">B8*$C$6</f>
        <v>912</v>
      </c>
      <c r="D8" s="208">
        <v>0</v>
      </c>
      <c r="E8" s="208">
        <f t="shared" ref="E8:E11" si="1">D8*$E$6</f>
        <v>0</v>
      </c>
      <c r="F8" s="208">
        <v>6</v>
      </c>
      <c r="G8" s="208">
        <f t="shared" ref="G8:G11" si="2">F8*$G$6</f>
        <v>4344</v>
      </c>
      <c r="H8" s="208">
        <v>2</v>
      </c>
      <c r="I8" s="208">
        <f t="shared" ref="I8:I11" si="3">H8*$I$6</f>
        <v>214</v>
      </c>
      <c r="J8" s="208">
        <f t="shared" ref="J8:J11" si="4">C8+E8+G8+I8</f>
        <v>5470</v>
      </c>
    </row>
    <row r="9" spans="1:10" x14ac:dyDescent="0.2">
      <c r="A9" s="208" t="s">
        <v>54</v>
      </c>
      <c r="B9" s="208">
        <v>2</v>
      </c>
      <c r="C9" s="208">
        <f t="shared" si="0"/>
        <v>912</v>
      </c>
      <c r="D9" s="208">
        <v>5</v>
      </c>
      <c r="E9" s="208">
        <f t="shared" si="1"/>
        <v>800</v>
      </c>
      <c r="F9" s="208">
        <v>4</v>
      </c>
      <c r="G9" s="208">
        <f t="shared" si="2"/>
        <v>2896</v>
      </c>
      <c r="H9" s="208">
        <v>4</v>
      </c>
      <c r="I9" s="208">
        <f t="shared" si="3"/>
        <v>428</v>
      </c>
      <c r="J9" s="208">
        <f t="shared" si="4"/>
        <v>5036</v>
      </c>
    </row>
    <row r="10" spans="1:10" x14ac:dyDescent="0.2">
      <c r="A10" s="208" t="s">
        <v>1036</v>
      </c>
      <c r="B10" s="208">
        <v>1</v>
      </c>
      <c r="C10" s="208">
        <f t="shared" si="0"/>
        <v>456</v>
      </c>
      <c r="D10" s="208">
        <v>4</v>
      </c>
      <c r="E10" s="208">
        <f t="shared" si="1"/>
        <v>640</v>
      </c>
      <c r="F10" s="208">
        <v>2</v>
      </c>
      <c r="G10" s="208">
        <f t="shared" si="2"/>
        <v>1448</v>
      </c>
      <c r="H10" s="208">
        <v>2</v>
      </c>
      <c r="I10" s="208">
        <f t="shared" si="3"/>
        <v>214</v>
      </c>
      <c r="J10" s="208">
        <f t="shared" si="4"/>
        <v>2758</v>
      </c>
    </row>
    <row r="11" spans="1:10" x14ac:dyDescent="0.2">
      <c r="A11" s="208" t="s">
        <v>39</v>
      </c>
      <c r="B11" s="208">
        <v>2</v>
      </c>
      <c r="C11" s="208">
        <f t="shared" si="0"/>
        <v>912</v>
      </c>
      <c r="D11" s="208">
        <v>2</v>
      </c>
      <c r="E11" s="208">
        <f t="shared" si="1"/>
        <v>320</v>
      </c>
      <c r="F11" s="208">
        <v>0</v>
      </c>
      <c r="G11" s="208">
        <f t="shared" si="2"/>
        <v>0</v>
      </c>
      <c r="H11" s="208">
        <v>2</v>
      </c>
      <c r="I11" s="208">
        <f t="shared" si="3"/>
        <v>214</v>
      </c>
      <c r="J11" s="208">
        <f t="shared" si="4"/>
        <v>1446</v>
      </c>
    </row>
    <row r="12" spans="1:10" x14ac:dyDescent="0.2">
      <c r="A12" s="208"/>
      <c r="B12" s="208"/>
      <c r="C12" s="208"/>
      <c r="D12" s="208"/>
      <c r="E12" s="208"/>
      <c r="F12" s="208"/>
      <c r="G12" s="208"/>
      <c r="H12" s="208"/>
      <c r="I12" s="208"/>
      <c r="J12" s="208"/>
    </row>
    <row r="13" spans="1:10" x14ac:dyDescent="0.2">
      <c r="A13" s="208" t="s">
        <v>951</v>
      </c>
      <c r="B13" s="208">
        <f>SUM(B7:B11)</f>
        <v>15</v>
      </c>
      <c r="C13" s="208">
        <f t="shared" ref="C13:I13" si="5">SUM(C7:C11)</f>
        <v>6840</v>
      </c>
      <c r="D13" s="208">
        <f t="shared" si="5"/>
        <v>20</v>
      </c>
      <c r="E13" s="208">
        <f t="shared" si="5"/>
        <v>3200</v>
      </c>
      <c r="F13" s="208">
        <f t="shared" si="5"/>
        <v>20</v>
      </c>
      <c r="G13" s="208">
        <f t="shared" si="5"/>
        <v>14480</v>
      </c>
      <c r="H13" s="208">
        <f t="shared" si="5"/>
        <v>20</v>
      </c>
      <c r="I13" s="208">
        <f t="shared" si="5"/>
        <v>2140</v>
      </c>
      <c r="J13" s="208">
        <f>SUM(J7:J11)</f>
        <v>26660</v>
      </c>
    </row>
    <row r="14" spans="1:10" x14ac:dyDescent="0.2">
      <c r="A14" s="208"/>
      <c r="B14" s="208"/>
      <c r="C14" s="208"/>
      <c r="D14" s="208"/>
      <c r="E14" s="208"/>
      <c r="F14" s="208"/>
      <c r="G14" s="208"/>
      <c r="H14" s="208"/>
      <c r="I14" s="208"/>
      <c r="J14" s="208"/>
    </row>
    <row r="15" spans="1:10" x14ac:dyDescent="0.2">
      <c r="A15" s="208" t="s">
        <v>1057</v>
      </c>
      <c r="B15" s="208"/>
      <c r="C15" s="208"/>
      <c r="D15" s="208"/>
      <c r="E15" s="208"/>
      <c r="F15" s="208"/>
      <c r="G15" s="208"/>
      <c r="H15" s="208"/>
      <c r="I15" s="208"/>
      <c r="J15" s="208"/>
    </row>
    <row r="16" spans="1:10" x14ac:dyDescent="0.2">
      <c r="A16" s="208"/>
      <c r="B16" s="208"/>
      <c r="C16" s="208"/>
      <c r="D16" s="208"/>
      <c r="E16" s="208"/>
      <c r="F16" s="208"/>
      <c r="G16" s="208"/>
      <c r="H16" s="208"/>
      <c r="I16" s="208"/>
      <c r="J16" s="208"/>
    </row>
    <row r="17" spans="1:10" x14ac:dyDescent="0.2">
      <c r="A17" s="208"/>
      <c r="B17" s="208" t="s">
        <v>1037</v>
      </c>
      <c r="C17" s="208" t="s">
        <v>1058</v>
      </c>
      <c r="D17" s="208" t="s">
        <v>1037</v>
      </c>
      <c r="E17" s="208" t="s">
        <v>1059</v>
      </c>
      <c r="F17" s="208" t="s">
        <v>1037</v>
      </c>
      <c r="G17" s="208"/>
      <c r="H17" s="208" t="s">
        <v>1060</v>
      </c>
      <c r="I17" s="208"/>
      <c r="J17" s="208"/>
    </row>
    <row r="18" spans="1:10" x14ac:dyDescent="0.2">
      <c r="A18" s="208"/>
      <c r="B18" s="208"/>
      <c r="C18" s="208">
        <v>299</v>
      </c>
      <c r="D18" s="208"/>
      <c r="E18" s="208">
        <v>518</v>
      </c>
      <c r="F18" s="208"/>
      <c r="G18" s="208"/>
      <c r="H18" s="208"/>
      <c r="I18" s="208"/>
      <c r="J18" s="208"/>
    </row>
    <row r="19" spans="1:10" x14ac:dyDescent="0.2">
      <c r="A19" s="208" t="s">
        <v>1034</v>
      </c>
      <c r="B19" s="208">
        <v>7</v>
      </c>
      <c r="C19" s="208">
        <f>B19*$C$18</f>
        <v>2093</v>
      </c>
      <c r="D19" s="208">
        <v>1</v>
      </c>
      <c r="E19" s="208">
        <f>D19*$E$18</f>
        <v>518</v>
      </c>
      <c r="F19" s="208">
        <v>8</v>
      </c>
      <c r="G19" s="208"/>
      <c r="H19" s="208">
        <f>C19+E19</f>
        <v>2611</v>
      </c>
      <c r="I19" s="208"/>
      <c r="J19" s="208"/>
    </row>
    <row r="20" spans="1:10" x14ac:dyDescent="0.2">
      <c r="A20" s="208" t="s">
        <v>1035</v>
      </c>
      <c r="B20" s="208">
        <v>0</v>
      </c>
      <c r="C20" s="208">
        <f t="shared" ref="C20:C23" si="6">B20*$C$18</f>
        <v>0</v>
      </c>
      <c r="D20" s="208">
        <v>0</v>
      </c>
      <c r="E20" s="208">
        <f t="shared" ref="E20:E23" si="7">D20*$E$18</f>
        <v>0</v>
      </c>
      <c r="F20" s="208">
        <v>6</v>
      </c>
      <c r="G20" s="208"/>
      <c r="H20" s="208">
        <f t="shared" ref="H20:H23" si="8">C20+E20</f>
        <v>0</v>
      </c>
      <c r="I20" s="208"/>
      <c r="J20" s="208"/>
    </row>
    <row r="21" spans="1:10" x14ac:dyDescent="0.2">
      <c r="A21" s="208" t="s">
        <v>54</v>
      </c>
      <c r="B21" s="208">
        <v>5</v>
      </c>
      <c r="C21" s="208">
        <f t="shared" si="6"/>
        <v>1495</v>
      </c>
      <c r="D21" s="208">
        <v>5</v>
      </c>
      <c r="E21" s="208">
        <f t="shared" si="7"/>
        <v>2590</v>
      </c>
      <c r="F21" s="208">
        <v>4</v>
      </c>
      <c r="G21" s="208"/>
      <c r="H21" s="208">
        <f t="shared" si="8"/>
        <v>4085</v>
      </c>
      <c r="I21" s="208"/>
      <c r="J21" s="208"/>
    </row>
    <row r="22" spans="1:10" x14ac:dyDescent="0.2">
      <c r="A22" s="208" t="s">
        <v>1036</v>
      </c>
      <c r="B22" s="208">
        <v>1</v>
      </c>
      <c r="C22" s="208">
        <f t="shared" si="6"/>
        <v>299</v>
      </c>
      <c r="D22" s="208">
        <v>3</v>
      </c>
      <c r="E22" s="208">
        <f t="shared" si="7"/>
        <v>1554</v>
      </c>
      <c r="F22" s="208">
        <v>2</v>
      </c>
      <c r="G22" s="208"/>
      <c r="H22" s="208">
        <f t="shared" si="8"/>
        <v>1853</v>
      </c>
      <c r="I22" s="208"/>
      <c r="J22" s="208"/>
    </row>
    <row r="23" spans="1:10" x14ac:dyDescent="0.2">
      <c r="A23" s="208" t="s">
        <v>39</v>
      </c>
      <c r="B23" s="208">
        <v>2</v>
      </c>
      <c r="C23" s="208">
        <f t="shared" si="6"/>
        <v>598</v>
      </c>
      <c r="D23" s="208">
        <v>6</v>
      </c>
      <c r="E23" s="208">
        <f t="shared" si="7"/>
        <v>3108</v>
      </c>
      <c r="F23" s="208">
        <v>0</v>
      </c>
      <c r="G23" s="208"/>
      <c r="H23" s="208">
        <f t="shared" si="8"/>
        <v>3706</v>
      </c>
      <c r="I23" s="208"/>
      <c r="J23" s="208"/>
    </row>
    <row r="24" spans="1:10" x14ac:dyDescent="0.2">
      <c r="A24" s="208"/>
      <c r="B24" s="208"/>
      <c r="C24" s="208"/>
      <c r="D24" s="208"/>
      <c r="E24" s="208"/>
      <c r="F24" s="208"/>
      <c r="G24" s="208"/>
      <c r="H24" s="208"/>
      <c r="I24" s="208"/>
      <c r="J24" s="208"/>
    </row>
    <row r="25" spans="1:10" x14ac:dyDescent="0.2">
      <c r="A25" s="208" t="s">
        <v>951</v>
      </c>
      <c r="B25" s="208">
        <f>SUM(B19:B23)</f>
        <v>15</v>
      </c>
      <c r="C25" s="208">
        <f t="shared" ref="C25:F25" si="9">SUM(C19:C23)</f>
        <v>4485</v>
      </c>
      <c r="D25" s="208">
        <f t="shared" si="9"/>
        <v>15</v>
      </c>
      <c r="E25" s="208">
        <f t="shared" si="9"/>
        <v>7770</v>
      </c>
      <c r="F25" s="208">
        <f t="shared" si="9"/>
        <v>20</v>
      </c>
      <c r="G25" s="208"/>
      <c r="H25" s="208">
        <f>SUM(H19:H23)</f>
        <v>12255</v>
      </c>
      <c r="I25" s="208"/>
      <c r="J25" s="208"/>
    </row>
    <row r="26" spans="1:10" x14ac:dyDescent="0.2">
      <c r="A26" s="208"/>
      <c r="B26" s="208"/>
      <c r="C26" s="208"/>
      <c r="D26" s="208"/>
      <c r="E26" s="208">
        <f>C25+E25</f>
        <v>12255</v>
      </c>
      <c r="F26" s="208"/>
      <c r="G26" s="208"/>
      <c r="H26" s="208"/>
      <c r="I26" s="208"/>
      <c r="J26" s="20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9B8D-A4FD-1142-B0AF-6E6449775936}">
  <dimension ref="A1:H27"/>
  <sheetViews>
    <sheetView topLeftCell="A13" workbookViewId="0">
      <selection activeCell="F29" sqref="F29"/>
    </sheetView>
  </sheetViews>
  <sheetFormatPr baseColWidth="10" defaultRowHeight="16" x14ac:dyDescent="0.2"/>
  <cols>
    <col min="1" max="1" width="16.5" customWidth="1"/>
    <col min="2" max="2" width="17.6640625" customWidth="1"/>
    <col min="3" max="3" width="17.83203125" customWidth="1"/>
    <col min="4" max="4" width="15" customWidth="1"/>
    <col min="5" max="5" width="17.1640625" customWidth="1"/>
    <col min="6" max="6" width="15.5" customWidth="1"/>
    <col min="7" max="7" width="19.1640625" customWidth="1"/>
    <col min="8" max="8" width="20.5" customWidth="1"/>
  </cols>
  <sheetData>
    <row r="1" spans="1:8" ht="22" x14ac:dyDescent="0.2">
      <c r="A1" s="424" t="s">
        <v>986</v>
      </c>
      <c r="B1" s="424"/>
      <c r="C1" s="424"/>
      <c r="D1" s="424"/>
      <c r="E1" s="424"/>
      <c r="F1" s="424"/>
      <c r="G1" s="424"/>
      <c r="H1" s="208"/>
    </row>
    <row r="2" spans="1:8" ht="51" x14ac:dyDescent="0.2">
      <c r="A2" s="267" t="s">
        <v>954</v>
      </c>
      <c r="B2" s="267" t="s">
        <v>955</v>
      </c>
      <c r="C2" s="268" t="s">
        <v>956</v>
      </c>
      <c r="D2" s="268" t="s">
        <v>957</v>
      </c>
      <c r="E2" s="268" t="s">
        <v>958</v>
      </c>
      <c r="F2" s="268" t="s">
        <v>959</v>
      </c>
      <c r="G2" s="267" t="s">
        <v>960</v>
      </c>
      <c r="H2" s="268" t="s">
        <v>1063</v>
      </c>
    </row>
    <row r="3" spans="1:8" ht="85" x14ac:dyDescent="0.2">
      <c r="A3" s="257">
        <v>6.06</v>
      </c>
      <c r="B3" s="262" t="s">
        <v>965</v>
      </c>
      <c r="C3" s="261"/>
      <c r="D3" s="261">
        <v>0</v>
      </c>
      <c r="E3" s="261">
        <v>0</v>
      </c>
      <c r="F3" s="261">
        <v>7500</v>
      </c>
      <c r="G3" s="258">
        <v>7500</v>
      </c>
      <c r="H3" s="208" t="s">
        <v>1065</v>
      </c>
    </row>
    <row r="4" spans="1:8" ht="68" x14ac:dyDescent="0.2">
      <c r="A4" s="257">
        <v>6.07</v>
      </c>
      <c r="B4" s="31" t="s">
        <v>964</v>
      </c>
      <c r="C4" s="260">
        <v>10000</v>
      </c>
      <c r="D4" s="261">
        <v>2760</v>
      </c>
      <c r="E4" s="261">
        <v>3560</v>
      </c>
      <c r="F4" s="261"/>
      <c r="G4" s="258">
        <f>SUM(C4:F4)</f>
        <v>16320</v>
      </c>
      <c r="H4" s="208" t="s">
        <v>1065</v>
      </c>
    </row>
    <row r="5" spans="1:8" ht="102" x14ac:dyDescent="0.2">
      <c r="A5" s="257">
        <v>6.08</v>
      </c>
      <c r="B5" s="31" t="s">
        <v>962</v>
      </c>
      <c r="C5" s="258">
        <v>0</v>
      </c>
      <c r="D5" s="258">
        <v>1000</v>
      </c>
      <c r="E5" s="258">
        <v>1625</v>
      </c>
      <c r="F5" s="258">
        <v>10875</v>
      </c>
      <c r="G5" s="259">
        <f>SUM(C5:F5)</f>
        <v>13500</v>
      </c>
      <c r="H5" s="208" t="s">
        <v>1065</v>
      </c>
    </row>
    <row r="6" spans="1:8" ht="68" x14ac:dyDescent="0.2">
      <c r="A6" s="257">
        <v>6.32</v>
      </c>
      <c r="B6" s="254" t="s">
        <v>963</v>
      </c>
      <c r="C6" s="255">
        <v>10650</v>
      </c>
      <c r="D6" s="260">
        <v>2500</v>
      </c>
      <c r="E6" s="260">
        <v>1250</v>
      </c>
      <c r="F6" s="260"/>
      <c r="G6" s="256">
        <f>SUM(C6:F6)</f>
        <v>14400</v>
      </c>
      <c r="H6" s="208" t="s">
        <v>1065</v>
      </c>
    </row>
    <row r="7" spans="1:8" ht="68" x14ac:dyDescent="0.2">
      <c r="A7" s="257">
        <v>6.11</v>
      </c>
      <c r="B7" s="254" t="s">
        <v>968</v>
      </c>
      <c r="C7" s="261">
        <v>7500</v>
      </c>
      <c r="D7" s="261"/>
      <c r="E7" s="261"/>
      <c r="F7" s="261"/>
      <c r="G7" s="258">
        <f>SUM(C7:F7)</f>
        <v>7500</v>
      </c>
      <c r="H7" s="208" t="s">
        <v>1066</v>
      </c>
    </row>
    <row r="8" spans="1:8" ht="102" x14ac:dyDescent="0.2">
      <c r="A8" s="257">
        <v>6.14</v>
      </c>
      <c r="B8" s="31" t="s">
        <v>969</v>
      </c>
      <c r="C8" s="261">
        <v>21500</v>
      </c>
      <c r="D8" s="261">
        <v>0</v>
      </c>
      <c r="E8" s="261">
        <v>0</v>
      </c>
      <c r="F8" s="261">
        <v>0</v>
      </c>
      <c r="G8" s="258">
        <f>SUM(C8:F8)</f>
        <v>21500</v>
      </c>
      <c r="H8" s="208" t="s">
        <v>1066</v>
      </c>
    </row>
    <row r="9" spans="1:8" ht="51" x14ac:dyDescent="0.2">
      <c r="A9" s="257">
        <v>6.29</v>
      </c>
      <c r="B9" s="31" t="s">
        <v>966</v>
      </c>
      <c r="C9" s="261">
        <v>3250</v>
      </c>
      <c r="D9" s="261">
        <v>5400</v>
      </c>
      <c r="E9" s="261">
        <v>1520</v>
      </c>
      <c r="F9" s="261">
        <v>0</v>
      </c>
      <c r="G9" s="258">
        <v>10170</v>
      </c>
      <c r="H9" s="208" t="s">
        <v>1066</v>
      </c>
    </row>
    <row r="10" spans="1:8" ht="34" x14ac:dyDescent="0.2">
      <c r="A10" s="253">
        <v>6.12</v>
      </c>
      <c r="B10" s="254" t="s">
        <v>961</v>
      </c>
      <c r="C10" s="255">
        <v>0</v>
      </c>
      <c r="D10" s="255">
        <v>0</v>
      </c>
      <c r="E10" s="255">
        <v>0</v>
      </c>
      <c r="F10" s="255">
        <v>0</v>
      </c>
      <c r="G10" s="256">
        <f>SUM(C10:F10)</f>
        <v>0</v>
      </c>
      <c r="H10" s="272" t="s">
        <v>987</v>
      </c>
    </row>
    <row r="11" spans="1:8" ht="68" x14ac:dyDescent="0.2">
      <c r="A11" s="257">
        <v>6.13</v>
      </c>
      <c r="B11" s="31" t="s">
        <v>967</v>
      </c>
      <c r="C11" s="261">
        <v>0</v>
      </c>
      <c r="D11" s="261">
        <v>0</v>
      </c>
      <c r="E11" s="261">
        <v>0</v>
      </c>
      <c r="F11" s="261">
        <v>0</v>
      </c>
      <c r="G11" s="258">
        <f>SUM(C11:F11)</f>
        <v>0</v>
      </c>
      <c r="H11" s="272" t="s">
        <v>987</v>
      </c>
    </row>
    <row r="12" spans="1:8" ht="34" x14ac:dyDescent="0.2">
      <c r="A12" s="257">
        <v>6.15</v>
      </c>
      <c r="B12" s="31" t="s">
        <v>970</v>
      </c>
      <c r="C12" s="261">
        <v>4150</v>
      </c>
      <c r="D12" s="261"/>
      <c r="E12" s="261">
        <v>3471</v>
      </c>
      <c r="F12" s="261"/>
      <c r="G12" s="258">
        <f>SUM(C12:F12)</f>
        <v>7621</v>
      </c>
      <c r="H12" s="208" t="s">
        <v>54</v>
      </c>
    </row>
    <row r="13" spans="1:8" ht="68" x14ac:dyDescent="0.2">
      <c r="A13" s="257">
        <v>6.21</v>
      </c>
      <c r="B13" s="31" t="s">
        <v>971</v>
      </c>
      <c r="C13" s="261">
        <v>0</v>
      </c>
      <c r="D13" s="261">
        <v>0</v>
      </c>
      <c r="E13" s="261">
        <v>1000</v>
      </c>
      <c r="F13" s="261">
        <v>7425</v>
      </c>
      <c r="G13" s="258">
        <v>8425</v>
      </c>
      <c r="H13" s="208" t="s">
        <v>54</v>
      </c>
    </row>
    <row r="14" spans="1:8" ht="51" x14ac:dyDescent="0.2">
      <c r="A14" s="257">
        <v>6.01</v>
      </c>
      <c r="B14" s="31" t="s">
        <v>973</v>
      </c>
      <c r="C14" s="261">
        <v>500</v>
      </c>
      <c r="D14" s="261">
        <v>0</v>
      </c>
      <c r="E14" s="261">
        <v>0</v>
      </c>
      <c r="F14" s="208"/>
      <c r="G14" s="258">
        <f>SUM(C14:E14)</f>
        <v>500</v>
      </c>
      <c r="H14" s="208" t="s">
        <v>1064</v>
      </c>
    </row>
    <row r="15" spans="1:8" ht="68" x14ac:dyDescent="0.2">
      <c r="A15" s="253">
        <v>6.03</v>
      </c>
      <c r="B15" s="254" t="s">
        <v>974</v>
      </c>
      <c r="C15" s="260">
        <v>7300</v>
      </c>
      <c r="D15" s="260">
        <v>660</v>
      </c>
      <c r="E15" s="260">
        <v>710</v>
      </c>
      <c r="F15" s="260"/>
      <c r="G15" s="255">
        <f>SUM(C15:F15)</f>
        <v>8670</v>
      </c>
      <c r="H15" s="208" t="s">
        <v>1064</v>
      </c>
    </row>
    <row r="16" spans="1:8" ht="51" x14ac:dyDescent="0.2">
      <c r="A16" s="257">
        <v>6.04</v>
      </c>
      <c r="B16" s="254" t="s">
        <v>972</v>
      </c>
      <c r="C16" s="260">
        <v>5200</v>
      </c>
      <c r="D16" s="260">
        <v>660</v>
      </c>
      <c r="E16" s="260">
        <v>710</v>
      </c>
      <c r="F16" s="260"/>
      <c r="G16" s="255">
        <f>SUM(C16:F16)</f>
        <v>6570</v>
      </c>
      <c r="H16" s="208" t="s">
        <v>1064</v>
      </c>
    </row>
    <row r="17" spans="1:8" ht="68" x14ac:dyDescent="0.2">
      <c r="A17" s="257">
        <v>6.31</v>
      </c>
      <c r="B17" s="31" t="s">
        <v>975</v>
      </c>
      <c r="C17" s="261">
        <v>16000</v>
      </c>
      <c r="D17" s="261">
        <v>2376</v>
      </c>
      <c r="E17" s="261">
        <v>2800</v>
      </c>
      <c r="F17" s="261"/>
      <c r="G17" s="258">
        <f>SUM(C17:F17)</f>
        <v>21176</v>
      </c>
      <c r="H17" s="208" t="s">
        <v>1036</v>
      </c>
    </row>
    <row r="18" spans="1:8" ht="51" x14ac:dyDescent="0.2">
      <c r="A18" s="257">
        <v>6.3</v>
      </c>
      <c r="B18" s="31" t="s">
        <v>976</v>
      </c>
      <c r="C18" s="261">
        <v>23300</v>
      </c>
      <c r="D18" s="261"/>
      <c r="E18" s="261"/>
      <c r="F18" s="261"/>
      <c r="G18" s="258">
        <v>23300</v>
      </c>
      <c r="H18" s="208" t="s">
        <v>39</v>
      </c>
    </row>
    <row r="19" spans="1:8" ht="19" x14ac:dyDescent="0.25">
      <c r="A19" s="269"/>
      <c r="B19" s="269"/>
      <c r="C19" s="269"/>
      <c r="D19" s="269"/>
      <c r="E19" s="269"/>
      <c r="F19" s="270" t="s">
        <v>929</v>
      </c>
      <c r="G19" s="271">
        <f>SUM(G3:G18)</f>
        <v>167152</v>
      </c>
      <c r="H19" s="208"/>
    </row>
    <row r="20" spans="1:8" x14ac:dyDescent="0.2">
      <c r="B20" s="266" t="s">
        <v>977</v>
      </c>
      <c r="C20" s="266" t="s">
        <v>978</v>
      </c>
    </row>
    <row r="21" spans="1:8" x14ac:dyDescent="0.2">
      <c r="B21" s="208" t="s">
        <v>979</v>
      </c>
      <c r="C21" s="263">
        <f>SUM(G3:G6)</f>
        <v>51720</v>
      </c>
    </row>
    <row r="22" spans="1:8" x14ac:dyDescent="0.2">
      <c r="B22" s="208" t="s">
        <v>980</v>
      </c>
      <c r="C22" s="263">
        <f>SUM(G7:G9)</f>
        <v>39170</v>
      </c>
    </row>
    <row r="23" spans="1:8" x14ac:dyDescent="0.2">
      <c r="B23" s="208" t="s">
        <v>981</v>
      </c>
      <c r="C23" s="263">
        <f>SUM(G14:G16)</f>
        <v>15740</v>
      </c>
    </row>
    <row r="24" spans="1:8" x14ac:dyDescent="0.2">
      <c r="B24" s="208" t="s">
        <v>982</v>
      </c>
      <c r="C24" s="263">
        <f>SUM(G12+G13)</f>
        <v>16046</v>
      </c>
    </row>
    <row r="25" spans="1:8" x14ac:dyDescent="0.2">
      <c r="B25" s="208" t="s">
        <v>983</v>
      </c>
      <c r="C25" s="263">
        <f>SUM(G17)</f>
        <v>21176</v>
      </c>
    </row>
    <row r="26" spans="1:8" x14ac:dyDescent="0.2">
      <c r="B26" s="208" t="s">
        <v>984</v>
      </c>
      <c r="C26" s="263">
        <f>SUM(G18)</f>
        <v>23300</v>
      </c>
    </row>
    <row r="27" spans="1:8" x14ac:dyDescent="0.2">
      <c r="B27" s="264" t="s">
        <v>985</v>
      </c>
      <c r="C27" s="265">
        <f>SUM(C21:C26)</f>
        <v>167152</v>
      </c>
    </row>
  </sheetData>
  <sortState xmlns:xlrd2="http://schemas.microsoft.com/office/spreadsheetml/2017/richdata2" ref="A3:H18">
    <sortCondition ref="H3:H18"/>
  </sortState>
  <mergeCells count="1">
    <mergeCell ref="A1:G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63044-9D10-1E46-B2E1-878F0F1364E0}">
  <dimension ref="A2:J20"/>
  <sheetViews>
    <sheetView workbookViewId="0">
      <selection activeCell="H6" sqref="H6"/>
    </sheetView>
  </sheetViews>
  <sheetFormatPr baseColWidth="10" defaultRowHeight="16" x14ac:dyDescent="0.2"/>
  <cols>
    <col min="1" max="1" width="17.33203125" customWidth="1"/>
    <col min="6" max="6" width="15" customWidth="1"/>
    <col min="7" max="7" width="20.6640625" customWidth="1"/>
    <col min="9" max="9" width="20.33203125" customWidth="1"/>
    <col min="10" max="10" width="26.5" customWidth="1"/>
  </cols>
  <sheetData>
    <row r="2" spans="1:10" ht="22" x14ac:dyDescent="0.2">
      <c r="A2" s="408" t="s">
        <v>1055</v>
      </c>
      <c r="B2" s="408"/>
      <c r="C2" s="408"/>
      <c r="D2" s="408"/>
      <c r="E2" s="408"/>
      <c r="F2" s="408"/>
      <c r="G2" s="291"/>
    </row>
    <row r="3" spans="1:10" x14ac:dyDescent="0.2">
      <c r="A3" s="409" t="s">
        <v>1039</v>
      </c>
      <c r="B3" s="412" t="s">
        <v>1040</v>
      </c>
      <c r="C3" s="413"/>
      <c r="D3" s="409" t="s">
        <v>1041</v>
      </c>
      <c r="E3" s="418" t="s">
        <v>1042</v>
      </c>
      <c r="F3" s="421" t="s">
        <v>1043</v>
      </c>
      <c r="G3" s="405" t="s">
        <v>1044</v>
      </c>
    </row>
    <row r="4" spans="1:10" x14ac:dyDescent="0.2">
      <c r="A4" s="410"/>
      <c r="B4" s="414"/>
      <c r="C4" s="415"/>
      <c r="D4" s="410"/>
      <c r="E4" s="419"/>
      <c r="F4" s="422"/>
      <c r="G4" s="406"/>
    </row>
    <row r="5" spans="1:10" x14ac:dyDescent="0.2">
      <c r="A5" s="410"/>
      <c r="B5" s="414"/>
      <c r="C5" s="415"/>
      <c r="D5" s="410"/>
      <c r="E5" s="419"/>
      <c r="F5" s="422"/>
      <c r="G5" s="407"/>
    </row>
    <row r="6" spans="1:10" x14ac:dyDescent="0.2">
      <c r="A6" s="411"/>
      <c r="B6" s="416"/>
      <c r="C6" s="417"/>
      <c r="D6" s="411"/>
      <c r="E6" s="420"/>
      <c r="F6" s="423"/>
      <c r="G6" s="292"/>
    </row>
    <row r="7" spans="1:10" x14ac:dyDescent="0.2">
      <c r="A7" s="308" t="s">
        <v>1035</v>
      </c>
      <c r="B7" s="215">
        <v>695</v>
      </c>
      <c r="C7" s="215">
        <v>176247</v>
      </c>
      <c r="D7" s="294">
        <v>0</v>
      </c>
      <c r="E7" s="294">
        <v>15700</v>
      </c>
      <c r="F7" s="295">
        <f t="shared" ref="F7:F12" si="0">SUM(C7:E7)</f>
        <v>191947</v>
      </c>
      <c r="G7" s="88"/>
    </row>
    <row r="8" spans="1:10" x14ac:dyDescent="0.2">
      <c r="A8" s="308" t="s">
        <v>1034</v>
      </c>
      <c r="B8" s="215">
        <v>1307</v>
      </c>
      <c r="C8" s="215">
        <v>425818</v>
      </c>
      <c r="D8" s="294">
        <v>0</v>
      </c>
      <c r="E8" s="294">
        <v>1300</v>
      </c>
      <c r="F8" s="295">
        <f t="shared" si="0"/>
        <v>427118</v>
      </c>
      <c r="G8" s="208"/>
    </row>
    <row r="9" spans="1:10" x14ac:dyDescent="0.2">
      <c r="A9" s="308" t="s">
        <v>54</v>
      </c>
      <c r="B9" s="215">
        <v>1115</v>
      </c>
      <c r="C9" s="215">
        <v>576223</v>
      </c>
      <c r="D9" s="294">
        <v>16046</v>
      </c>
      <c r="E9" s="294">
        <v>1300</v>
      </c>
      <c r="F9" s="295">
        <f t="shared" si="0"/>
        <v>593569</v>
      </c>
      <c r="G9" s="208"/>
    </row>
    <row r="10" spans="1:10" x14ac:dyDescent="0.2">
      <c r="A10" s="308" t="s">
        <v>1036</v>
      </c>
      <c r="B10" s="215">
        <v>832</v>
      </c>
      <c r="C10" s="215">
        <v>232526</v>
      </c>
      <c r="D10" s="294">
        <v>21176</v>
      </c>
      <c r="E10" s="294">
        <v>1200</v>
      </c>
      <c r="F10" s="295">
        <f t="shared" si="0"/>
        <v>254902</v>
      </c>
      <c r="G10" s="208"/>
    </row>
    <row r="11" spans="1:10" x14ac:dyDescent="0.2">
      <c r="A11" s="308" t="s">
        <v>39</v>
      </c>
      <c r="B11" s="215">
        <v>491</v>
      </c>
      <c r="C11" s="215">
        <v>323375</v>
      </c>
      <c r="D11" s="294">
        <v>23300</v>
      </c>
      <c r="E11" s="294">
        <v>1200</v>
      </c>
      <c r="F11" s="295">
        <f t="shared" si="0"/>
        <v>347875</v>
      </c>
      <c r="G11" s="208"/>
      <c r="J11" s="398"/>
    </row>
    <row r="12" spans="1:10" x14ac:dyDescent="0.2">
      <c r="A12" s="308" t="s">
        <v>409</v>
      </c>
      <c r="B12" s="215">
        <v>17</v>
      </c>
      <c r="C12" s="215">
        <v>11100</v>
      </c>
      <c r="D12" s="294">
        <v>0</v>
      </c>
      <c r="E12" s="294">
        <v>0</v>
      </c>
      <c r="F12" s="295">
        <f t="shared" si="0"/>
        <v>11100</v>
      </c>
      <c r="G12" s="208"/>
    </row>
    <row r="13" spans="1:10" ht="25" x14ac:dyDescent="0.2">
      <c r="A13" s="293" t="s">
        <v>1045</v>
      </c>
      <c r="B13" s="215">
        <v>0</v>
      </c>
      <c r="C13" s="296">
        <v>0</v>
      </c>
      <c r="D13" s="294">
        <v>0</v>
      </c>
      <c r="E13" s="294">
        <v>0</v>
      </c>
      <c r="F13" s="295">
        <v>0</v>
      </c>
      <c r="G13" s="42" t="s">
        <v>1046</v>
      </c>
      <c r="I13" s="208"/>
      <c r="J13" s="263"/>
    </row>
    <row r="14" spans="1:10" x14ac:dyDescent="0.2">
      <c r="A14" s="297" t="s">
        <v>1047</v>
      </c>
      <c r="B14" s="298">
        <f>SUM(B7:B13)</f>
        <v>4457</v>
      </c>
      <c r="C14" s="298">
        <f>SUM(C7:C13)</f>
        <v>1745289</v>
      </c>
      <c r="D14" s="299">
        <f>SUM(D7:D13)</f>
        <v>60522</v>
      </c>
      <c r="E14" s="299">
        <f>SUM(E7:E13)</f>
        <v>20700</v>
      </c>
      <c r="F14" s="300">
        <f t="shared" ref="F14:F17" si="1">SUM(C14:E14)</f>
        <v>1826511</v>
      </c>
      <c r="G14" s="301"/>
      <c r="I14" s="208"/>
      <c r="J14" s="263"/>
    </row>
    <row r="15" spans="1:10" x14ac:dyDescent="0.2">
      <c r="A15" s="308" t="s">
        <v>1048</v>
      </c>
      <c r="B15" s="296">
        <v>2337</v>
      </c>
      <c r="C15" s="296">
        <v>2033890</v>
      </c>
      <c r="D15" s="302">
        <v>51720</v>
      </c>
      <c r="E15" s="294">
        <v>61200</v>
      </c>
      <c r="F15" s="295">
        <f t="shared" si="1"/>
        <v>2146810</v>
      </c>
      <c r="G15" s="88"/>
      <c r="I15" s="208"/>
      <c r="J15" s="263"/>
    </row>
    <row r="16" spans="1:10" x14ac:dyDescent="0.2">
      <c r="A16" s="308" t="s">
        <v>1049</v>
      </c>
      <c r="B16" s="296">
        <v>1882</v>
      </c>
      <c r="C16" s="296">
        <v>1932024</v>
      </c>
      <c r="D16" s="302">
        <v>39170</v>
      </c>
      <c r="E16" s="294">
        <v>2000</v>
      </c>
      <c r="F16" s="295">
        <f t="shared" si="1"/>
        <v>1973194</v>
      </c>
      <c r="G16" s="88"/>
      <c r="I16" s="208"/>
      <c r="J16" s="263"/>
    </row>
    <row r="17" spans="1:10" x14ac:dyDescent="0.2">
      <c r="A17" s="308" t="s">
        <v>1050</v>
      </c>
      <c r="B17" s="296">
        <v>192</v>
      </c>
      <c r="C17" s="215">
        <v>155857</v>
      </c>
      <c r="D17" s="302">
        <v>15740</v>
      </c>
      <c r="E17" s="294">
        <v>1500</v>
      </c>
      <c r="F17" s="295">
        <f t="shared" si="1"/>
        <v>173097</v>
      </c>
      <c r="G17" s="208"/>
      <c r="I17" s="208"/>
      <c r="J17" s="263"/>
    </row>
    <row r="18" spans="1:10" x14ac:dyDescent="0.2">
      <c r="A18" s="293" t="s">
        <v>1051</v>
      </c>
      <c r="B18" s="296">
        <v>46</v>
      </c>
      <c r="C18" s="215">
        <v>0</v>
      </c>
      <c r="D18" s="302">
        <v>0</v>
      </c>
      <c r="E18" s="294">
        <v>0</v>
      </c>
      <c r="F18" s="295">
        <v>0</v>
      </c>
      <c r="G18" s="301" t="s">
        <v>1052</v>
      </c>
      <c r="I18" s="208"/>
      <c r="J18" s="263"/>
    </row>
    <row r="19" spans="1:10" x14ac:dyDescent="0.2">
      <c r="A19" s="297" t="s">
        <v>1053</v>
      </c>
      <c r="B19" s="298">
        <f>SUM(B15:B18)</f>
        <v>4457</v>
      </c>
      <c r="C19" s="298">
        <f>SUM(C15:C18)</f>
        <v>4121771</v>
      </c>
      <c r="D19" s="299">
        <f>SUM(D15:D18)</f>
        <v>106630</v>
      </c>
      <c r="E19" s="299">
        <f>SUM(E15:E18)</f>
        <v>64700</v>
      </c>
      <c r="F19" s="300">
        <f t="shared" ref="F19:F20" si="2">SUM(C19:E19)</f>
        <v>4293101</v>
      </c>
    </row>
    <row r="20" spans="1:10" x14ac:dyDescent="0.2">
      <c r="A20" s="303" t="s">
        <v>1054</v>
      </c>
      <c r="B20" s="304">
        <v>4206</v>
      </c>
      <c r="C20" s="304">
        <f>SUM(C14+C19)</f>
        <v>5867060</v>
      </c>
      <c r="D20" s="305">
        <f>SUM(D14+D19)</f>
        <v>167152</v>
      </c>
      <c r="E20" s="305">
        <f>SUM(E14+E19)</f>
        <v>85400</v>
      </c>
      <c r="F20" s="306">
        <f t="shared" si="2"/>
        <v>6119612</v>
      </c>
      <c r="G20" s="307"/>
    </row>
  </sheetData>
  <mergeCells count="7">
    <mergeCell ref="G3:G5"/>
    <mergeCell ref="A2:F2"/>
    <mergeCell ref="A3:A6"/>
    <mergeCell ref="B3:C6"/>
    <mergeCell ref="D3:D6"/>
    <mergeCell ref="E3:E6"/>
    <mergeCell ref="F3: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6AA17-E867-FF44-87C5-AE83A478A2B4}">
  <dimension ref="A1:AF75"/>
  <sheetViews>
    <sheetView workbookViewId="0">
      <selection activeCell="F79" sqref="F79"/>
    </sheetView>
  </sheetViews>
  <sheetFormatPr baseColWidth="10" defaultRowHeight="16" x14ac:dyDescent="0.2"/>
  <sheetData>
    <row r="1" spans="1:32" ht="86" thickBot="1" x14ac:dyDescent="0.25">
      <c r="A1" s="309" t="s">
        <v>1027</v>
      </c>
      <c r="B1" s="310" t="s">
        <v>0</v>
      </c>
      <c r="C1" s="311" t="s">
        <v>1028</v>
      </c>
      <c r="D1" s="312" t="s">
        <v>1</v>
      </c>
      <c r="E1" s="312" t="s">
        <v>2</v>
      </c>
      <c r="F1" s="313" t="s">
        <v>3</v>
      </c>
      <c r="G1" s="313" t="s">
        <v>4</v>
      </c>
      <c r="H1" s="313" t="s">
        <v>5</v>
      </c>
      <c r="I1" s="314" t="s">
        <v>6</v>
      </c>
      <c r="J1" s="315" t="s">
        <v>7</v>
      </c>
      <c r="K1" s="316" t="s">
        <v>8</v>
      </c>
      <c r="L1" s="317" t="s">
        <v>9</v>
      </c>
      <c r="M1" s="317" t="s">
        <v>10</v>
      </c>
      <c r="N1" s="318" t="s">
        <v>1062</v>
      </c>
      <c r="O1" s="319" t="s">
        <v>12</v>
      </c>
      <c r="P1" s="320" t="s">
        <v>13</v>
      </c>
      <c r="Q1" s="321" t="s">
        <v>14</v>
      </c>
      <c r="R1" s="322" t="s">
        <v>15</v>
      </c>
      <c r="S1" s="323" t="s">
        <v>16</v>
      </c>
      <c r="T1" s="322" t="s">
        <v>17</v>
      </c>
      <c r="U1" s="324" t="s">
        <v>18</v>
      </c>
      <c r="V1" s="325" t="s">
        <v>19</v>
      </c>
      <c r="W1" s="326" t="s">
        <v>20</v>
      </c>
      <c r="X1" s="327" t="s">
        <v>21</v>
      </c>
      <c r="Y1" s="328" t="s">
        <v>22</v>
      </c>
      <c r="Z1" s="320" t="s">
        <v>23</v>
      </c>
      <c r="AA1" s="320" t="s">
        <v>24</v>
      </c>
      <c r="AB1" s="329" t="s">
        <v>25</v>
      </c>
      <c r="AC1" s="330" t="s">
        <v>26</v>
      </c>
      <c r="AD1" s="331" t="s">
        <v>27</v>
      </c>
      <c r="AE1" s="332" t="s">
        <v>28</v>
      </c>
      <c r="AF1" s="333" t="s">
        <v>29</v>
      </c>
    </row>
    <row r="2" spans="1:32" ht="25" x14ac:dyDescent="0.2">
      <c r="A2" s="334" t="s">
        <v>112</v>
      </c>
      <c r="B2" s="335"/>
      <c r="C2" s="336" t="s">
        <v>153</v>
      </c>
      <c r="D2" s="335" t="s">
        <v>114</v>
      </c>
      <c r="E2" s="335" t="s">
        <v>158</v>
      </c>
      <c r="F2" s="336" t="s">
        <v>159</v>
      </c>
      <c r="G2" s="336" t="s">
        <v>156</v>
      </c>
      <c r="H2" s="336" t="s">
        <v>156</v>
      </c>
      <c r="I2" s="337"/>
      <c r="J2" s="335" t="s">
        <v>43</v>
      </c>
      <c r="K2" s="338">
        <v>0</v>
      </c>
      <c r="L2" s="339">
        <v>83</v>
      </c>
      <c r="M2" s="339">
        <v>0</v>
      </c>
      <c r="N2" s="339">
        <v>83</v>
      </c>
      <c r="O2" s="340">
        <v>0</v>
      </c>
      <c r="P2" s="341">
        <v>83</v>
      </c>
      <c r="Q2" s="341">
        <v>153</v>
      </c>
      <c r="R2" s="342">
        <v>0</v>
      </c>
      <c r="S2" s="342">
        <v>12699</v>
      </c>
      <c r="T2" s="343" t="s">
        <v>157</v>
      </c>
      <c r="U2" s="341">
        <v>0</v>
      </c>
      <c r="V2" s="340">
        <v>0</v>
      </c>
      <c r="W2" s="344" t="s">
        <v>44</v>
      </c>
      <c r="X2" s="340">
        <v>12699</v>
      </c>
      <c r="Y2" s="340">
        <v>16600</v>
      </c>
      <c r="Z2" s="340">
        <v>0</v>
      </c>
      <c r="AA2" s="340">
        <v>0</v>
      </c>
      <c r="AB2" s="339">
        <v>0</v>
      </c>
      <c r="AC2" s="345" t="s">
        <v>44</v>
      </c>
      <c r="AD2" s="346">
        <v>0</v>
      </c>
      <c r="AE2" s="346"/>
      <c r="AF2" s="340">
        <v>16600</v>
      </c>
    </row>
    <row r="3" spans="1:32" ht="25" x14ac:dyDescent="0.2">
      <c r="A3" s="334" t="s">
        <v>112</v>
      </c>
      <c r="B3" s="335"/>
      <c r="C3" s="336" t="s">
        <v>160</v>
      </c>
      <c r="D3" s="335" t="s">
        <v>114</v>
      </c>
      <c r="E3" s="335" t="s">
        <v>158</v>
      </c>
      <c r="F3" s="336" t="s">
        <v>159</v>
      </c>
      <c r="G3" s="336" t="s">
        <v>156</v>
      </c>
      <c r="H3" s="336" t="s">
        <v>156</v>
      </c>
      <c r="I3" s="337"/>
      <c r="J3" s="335" t="s">
        <v>43</v>
      </c>
      <c r="K3" s="338">
        <v>0</v>
      </c>
      <c r="L3" s="339">
        <v>14</v>
      </c>
      <c r="M3" s="339">
        <v>0</v>
      </c>
      <c r="N3" s="339">
        <v>14</v>
      </c>
      <c r="O3" s="340">
        <v>0</v>
      </c>
      <c r="P3" s="341">
        <v>14</v>
      </c>
      <c r="Q3" s="341">
        <v>153</v>
      </c>
      <c r="R3" s="342">
        <v>0</v>
      </c>
      <c r="S3" s="342">
        <v>2142</v>
      </c>
      <c r="T3" s="343" t="s">
        <v>157</v>
      </c>
      <c r="U3" s="341">
        <v>0</v>
      </c>
      <c r="V3" s="340">
        <v>0</v>
      </c>
      <c r="W3" s="344" t="s">
        <v>44</v>
      </c>
      <c r="X3" s="340">
        <v>2142</v>
      </c>
      <c r="Y3" s="340">
        <v>2800</v>
      </c>
      <c r="Z3" s="340">
        <v>0</v>
      </c>
      <c r="AA3" s="340">
        <v>0</v>
      </c>
      <c r="AB3" s="339">
        <v>0</v>
      </c>
      <c r="AC3" s="345" t="s">
        <v>44</v>
      </c>
      <c r="AD3" s="346">
        <v>0</v>
      </c>
      <c r="AE3" s="346"/>
      <c r="AF3" s="340">
        <v>2800</v>
      </c>
    </row>
    <row r="4" spans="1:32" ht="25" x14ac:dyDescent="0.2">
      <c r="A4" s="334" t="s">
        <v>112</v>
      </c>
      <c r="B4" s="335"/>
      <c r="C4" s="336" t="s">
        <v>153</v>
      </c>
      <c r="D4" s="335" t="s">
        <v>114</v>
      </c>
      <c r="E4" s="335" t="s">
        <v>158</v>
      </c>
      <c r="F4" s="336" t="s">
        <v>159</v>
      </c>
      <c r="G4" s="336" t="s">
        <v>156</v>
      </c>
      <c r="H4" s="336" t="s">
        <v>156</v>
      </c>
      <c r="I4" s="337"/>
      <c r="J4" s="335" t="s">
        <v>43</v>
      </c>
      <c r="K4" s="338">
        <v>0</v>
      </c>
      <c r="L4" s="339">
        <v>0</v>
      </c>
      <c r="M4" s="339">
        <v>84</v>
      </c>
      <c r="N4" s="339">
        <v>84</v>
      </c>
      <c r="O4" s="340">
        <v>0</v>
      </c>
      <c r="P4" s="341">
        <v>84</v>
      </c>
      <c r="Q4" s="341">
        <v>153</v>
      </c>
      <c r="R4" s="342">
        <v>0</v>
      </c>
      <c r="S4" s="342">
        <v>12852</v>
      </c>
      <c r="T4" s="343" t="s">
        <v>157</v>
      </c>
      <c r="U4" s="341">
        <v>0</v>
      </c>
      <c r="V4" s="340">
        <v>0</v>
      </c>
      <c r="W4" s="344" t="s">
        <v>44</v>
      </c>
      <c r="X4" s="340">
        <v>12852</v>
      </c>
      <c r="Y4" s="340">
        <v>16800</v>
      </c>
      <c r="Z4" s="340">
        <v>0</v>
      </c>
      <c r="AA4" s="340">
        <v>0</v>
      </c>
      <c r="AB4" s="339">
        <v>0</v>
      </c>
      <c r="AC4" s="345" t="s">
        <v>44</v>
      </c>
      <c r="AD4" s="346">
        <v>0</v>
      </c>
      <c r="AE4" s="346"/>
      <c r="AF4" s="340">
        <v>16800</v>
      </c>
    </row>
    <row r="5" spans="1:32" ht="37" x14ac:dyDescent="0.2">
      <c r="A5" s="334" t="s">
        <v>112</v>
      </c>
      <c r="B5" s="335" t="s">
        <v>161</v>
      </c>
      <c r="C5" s="336" t="s">
        <v>153</v>
      </c>
      <c r="D5" s="335" t="s">
        <v>114</v>
      </c>
      <c r="E5" s="335" t="s">
        <v>158</v>
      </c>
      <c r="F5" s="336" t="s">
        <v>162</v>
      </c>
      <c r="G5" s="336" t="s">
        <v>156</v>
      </c>
      <c r="H5" s="336" t="s">
        <v>156</v>
      </c>
      <c r="I5" s="337"/>
      <c r="J5" s="335" t="s">
        <v>43</v>
      </c>
      <c r="K5" s="338">
        <v>0</v>
      </c>
      <c r="L5" s="339">
        <v>0</v>
      </c>
      <c r="M5" s="339">
        <v>14</v>
      </c>
      <c r="N5" s="339">
        <v>14</v>
      </c>
      <c r="O5" s="340">
        <v>0</v>
      </c>
      <c r="P5" s="341">
        <v>14</v>
      </c>
      <c r="Q5" s="341">
        <v>153</v>
      </c>
      <c r="R5" s="342">
        <v>0</v>
      </c>
      <c r="S5" s="342">
        <v>2142</v>
      </c>
      <c r="T5" s="343" t="s">
        <v>157</v>
      </c>
      <c r="U5" s="341">
        <v>0</v>
      </c>
      <c r="V5" s="340">
        <v>0</v>
      </c>
      <c r="W5" s="344" t="s">
        <v>44</v>
      </c>
      <c r="X5" s="340">
        <v>2142</v>
      </c>
      <c r="Y5" s="340">
        <v>2800</v>
      </c>
      <c r="Z5" s="340">
        <v>0</v>
      </c>
      <c r="AA5" s="340">
        <v>0</v>
      </c>
      <c r="AB5" s="339">
        <v>0</v>
      </c>
      <c r="AC5" s="345"/>
      <c r="AD5" s="346">
        <v>0</v>
      </c>
      <c r="AE5" s="346"/>
      <c r="AF5" s="340">
        <v>2800</v>
      </c>
    </row>
    <row r="6" spans="1:32" ht="25" x14ac:dyDescent="0.2">
      <c r="A6" s="334" t="s">
        <v>112</v>
      </c>
      <c r="B6" s="335"/>
      <c r="C6" s="336" t="s">
        <v>163</v>
      </c>
      <c r="D6" s="335" t="s">
        <v>114</v>
      </c>
      <c r="E6" s="335" t="s">
        <v>158</v>
      </c>
      <c r="F6" s="336" t="s">
        <v>164</v>
      </c>
      <c r="G6" s="336" t="s">
        <v>156</v>
      </c>
      <c r="H6" s="336" t="s">
        <v>156</v>
      </c>
      <c r="I6" s="337"/>
      <c r="J6" s="335" t="s">
        <v>43</v>
      </c>
      <c r="K6" s="338">
        <v>0</v>
      </c>
      <c r="L6" s="339">
        <v>0</v>
      </c>
      <c r="M6" s="339">
        <v>15</v>
      </c>
      <c r="N6" s="339">
        <v>15</v>
      </c>
      <c r="O6" s="340">
        <v>0</v>
      </c>
      <c r="P6" s="341">
        <v>15</v>
      </c>
      <c r="Q6" s="341">
        <v>153</v>
      </c>
      <c r="R6" s="342">
        <v>0</v>
      </c>
      <c r="S6" s="342">
        <v>2295</v>
      </c>
      <c r="T6" s="343" t="s">
        <v>157</v>
      </c>
      <c r="U6" s="341">
        <v>0</v>
      </c>
      <c r="V6" s="340">
        <v>0</v>
      </c>
      <c r="W6" s="344" t="s">
        <v>44</v>
      </c>
      <c r="X6" s="340">
        <v>2295</v>
      </c>
      <c r="Y6" s="340">
        <v>3000</v>
      </c>
      <c r="Z6" s="340">
        <v>0</v>
      </c>
      <c r="AA6" s="340">
        <v>0</v>
      </c>
      <c r="AB6" s="339">
        <v>0</v>
      </c>
      <c r="AC6" s="345" t="s">
        <v>44</v>
      </c>
      <c r="AD6" s="346">
        <v>0</v>
      </c>
      <c r="AE6" s="346"/>
      <c r="AF6" s="340">
        <v>3000</v>
      </c>
    </row>
    <row r="7" spans="1:32" ht="37" x14ac:dyDescent="0.2">
      <c r="A7" s="347" t="s">
        <v>185</v>
      </c>
      <c r="B7" s="348" t="s">
        <v>186</v>
      </c>
      <c r="C7" s="349" t="s">
        <v>187</v>
      </c>
      <c r="D7" s="335" t="s">
        <v>38</v>
      </c>
      <c r="E7" s="335" t="s">
        <v>158</v>
      </c>
      <c r="F7" s="336" t="s">
        <v>188</v>
      </c>
      <c r="G7" s="336" t="s">
        <v>189</v>
      </c>
      <c r="H7" s="336" t="s">
        <v>190</v>
      </c>
      <c r="I7" s="337">
        <v>45</v>
      </c>
      <c r="J7" s="335" t="s">
        <v>43</v>
      </c>
      <c r="K7" s="350">
        <v>1200</v>
      </c>
      <c r="L7" s="339">
        <v>0</v>
      </c>
      <c r="M7" s="339">
        <v>0</v>
      </c>
      <c r="N7" s="339">
        <v>0</v>
      </c>
      <c r="O7" s="340">
        <v>0</v>
      </c>
      <c r="P7" s="341">
        <v>0</v>
      </c>
      <c r="Q7" s="341">
        <v>0</v>
      </c>
      <c r="R7" s="342">
        <v>0</v>
      </c>
      <c r="S7" s="342">
        <v>0</v>
      </c>
      <c r="T7" s="343" t="s">
        <v>44</v>
      </c>
      <c r="U7" s="341">
        <v>0</v>
      </c>
      <c r="V7" s="340">
        <v>0</v>
      </c>
      <c r="W7" s="344" t="s">
        <v>44</v>
      </c>
      <c r="X7" s="340">
        <v>0</v>
      </c>
      <c r="Y7" s="340">
        <v>0</v>
      </c>
      <c r="Z7" s="340">
        <v>0</v>
      </c>
      <c r="AA7" s="340">
        <v>460</v>
      </c>
      <c r="AB7" s="339">
        <v>0</v>
      </c>
      <c r="AC7" s="345" t="s">
        <v>191</v>
      </c>
      <c r="AD7" s="346">
        <v>0</v>
      </c>
      <c r="AE7" s="346"/>
      <c r="AF7" s="340">
        <v>0</v>
      </c>
    </row>
    <row r="8" spans="1:32" ht="25" x14ac:dyDescent="0.2">
      <c r="A8" s="347" t="s">
        <v>185</v>
      </c>
      <c r="B8" s="351"/>
      <c r="C8" s="336" t="s">
        <v>187</v>
      </c>
      <c r="D8" s="352" t="s">
        <v>38</v>
      </c>
      <c r="E8" s="352" t="s">
        <v>158</v>
      </c>
      <c r="F8" s="353" t="s">
        <v>188</v>
      </c>
      <c r="G8" s="354" t="s">
        <v>181</v>
      </c>
      <c r="H8" s="354" t="s">
        <v>182</v>
      </c>
      <c r="I8" s="337">
        <v>45</v>
      </c>
      <c r="J8" s="352" t="s">
        <v>43</v>
      </c>
      <c r="K8" s="350">
        <v>1200</v>
      </c>
      <c r="L8" s="339">
        <v>0</v>
      </c>
      <c r="M8" s="339">
        <v>0</v>
      </c>
      <c r="N8" s="339">
        <v>0</v>
      </c>
      <c r="O8" s="340">
        <v>0</v>
      </c>
      <c r="P8" s="341">
        <v>0</v>
      </c>
      <c r="Q8" s="341">
        <v>0</v>
      </c>
      <c r="R8" s="342">
        <v>0</v>
      </c>
      <c r="S8" s="342">
        <v>0</v>
      </c>
      <c r="T8" s="343" t="s">
        <v>44</v>
      </c>
      <c r="U8" s="341">
        <v>0</v>
      </c>
      <c r="V8" s="340">
        <v>0</v>
      </c>
      <c r="W8" s="344" t="s">
        <v>44</v>
      </c>
      <c r="X8" s="340">
        <v>0</v>
      </c>
      <c r="Y8" s="340">
        <v>0</v>
      </c>
      <c r="Z8" s="340">
        <v>0</v>
      </c>
      <c r="AA8" s="340">
        <v>0</v>
      </c>
      <c r="AB8" s="339">
        <v>0</v>
      </c>
      <c r="AC8" s="345" t="s">
        <v>192</v>
      </c>
      <c r="AD8" s="346">
        <v>0</v>
      </c>
      <c r="AE8" s="346"/>
      <c r="AF8" s="340">
        <v>0</v>
      </c>
    </row>
    <row r="9" spans="1:32" ht="25" x14ac:dyDescent="0.2">
      <c r="A9" s="334" t="s">
        <v>275</v>
      </c>
      <c r="B9" s="335"/>
      <c r="C9" s="336" t="s">
        <v>276</v>
      </c>
      <c r="D9" s="335" t="s">
        <v>114</v>
      </c>
      <c r="E9" s="335" t="s">
        <v>158</v>
      </c>
      <c r="F9" s="336" t="s">
        <v>303</v>
      </c>
      <c r="G9" s="336" t="s">
        <v>304</v>
      </c>
      <c r="H9" s="336" t="s">
        <v>119</v>
      </c>
      <c r="I9" s="337">
        <v>42</v>
      </c>
      <c r="J9" s="335" t="s">
        <v>58</v>
      </c>
      <c r="K9" s="350">
        <v>585</v>
      </c>
      <c r="L9" s="339">
        <v>23</v>
      </c>
      <c r="M9" s="339">
        <v>0</v>
      </c>
      <c r="N9" s="339">
        <v>23</v>
      </c>
      <c r="O9" s="340">
        <v>13455</v>
      </c>
      <c r="P9" s="341">
        <v>28</v>
      </c>
      <c r="Q9" s="341">
        <v>53</v>
      </c>
      <c r="R9" s="342">
        <v>0.4</v>
      </c>
      <c r="S9" s="342">
        <v>593.6</v>
      </c>
      <c r="T9" s="343" t="s">
        <v>305</v>
      </c>
      <c r="U9" s="341">
        <v>0</v>
      </c>
      <c r="V9" s="340">
        <v>0</v>
      </c>
      <c r="W9" s="344" t="s">
        <v>44</v>
      </c>
      <c r="X9" s="340">
        <v>14049</v>
      </c>
      <c r="Y9" s="341">
        <v>4600</v>
      </c>
      <c r="Z9" s="341">
        <v>1</v>
      </c>
      <c r="AA9" s="341">
        <v>225</v>
      </c>
      <c r="AB9" s="339">
        <v>225</v>
      </c>
      <c r="AC9" s="345" t="s">
        <v>306</v>
      </c>
      <c r="AD9" s="346">
        <v>0</v>
      </c>
      <c r="AE9" s="346"/>
      <c r="AF9" s="340">
        <v>4825</v>
      </c>
    </row>
    <row r="10" spans="1:32" ht="25" x14ac:dyDescent="0.2">
      <c r="A10" s="334" t="s">
        <v>275</v>
      </c>
      <c r="B10" s="335"/>
      <c r="C10" s="336" t="s">
        <v>276</v>
      </c>
      <c r="D10" s="335" t="s">
        <v>114</v>
      </c>
      <c r="E10" s="335" t="s">
        <v>158</v>
      </c>
      <c r="F10" s="336" t="s">
        <v>307</v>
      </c>
      <c r="G10" s="336" t="s">
        <v>308</v>
      </c>
      <c r="H10" s="336" t="s">
        <v>119</v>
      </c>
      <c r="I10" s="337">
        <v>42</v>
      </c>
      <c r="J10" s="335" t="s">
        <v>58</v>
      </c>
      <c r="K10" s="350">
        <v>585</v>
      </c>
      <c r="L10" s="339">
        <v>0</v>
      </c>
      <c r="M10" s="339">
        <v>25</v>
      </c>
      <c r="N10" s="339">
        <v>25</v>
      </c>
      <c r="O10" s="340">
        <v>14625</v>
      </c>
      <c r="P10" s="341">
        <v>28</v>
      </c>
      <c r="Q10" s="341">
        <v>12</v>
      </c>
      <c r="R10" s="342">
        <v>0.4</v>
      </c>
      <c r="S10" s="342">
        <v>134.4</v>
      </c>
      <c r="T10" s="343" t="s">
        <v>309</v>
      </c>
      <c r="U10" s="341">
        <v>0</v>
      </c>
      <c r="V10" s="340">
        <v>0</v>
      </c>
      <c r="W10" s="344" t="s">
        <v>44</v>
      </c>
      <c r="X10" s="340">
        <v>14759</v>
      </c>
      <c r="Y10" s="341">
        <v>5000</v>
      </c>
      <c r="Z10" s="341">
        <v>1</v>
      </c>
      <c r="AA10" s="341">
        <v>205</v>
      </c>
      <c r="AB10" s="339">
        <v>205</v>
      </c>
      <c r="AC10" s="345" t="s">
        <v>310</v>
      </c>
      <c r="AD10" s="346">
        <v>0</v>
      </c>
      <c r="AE10" s="346"/>
      <c r="AF10" s="340">
        <v>5205</v>
      </c>
    </row>
    <row r="11" spans="1:32" ht="25" x14ac:dyDescent="0.2">
      <c r="A11" s="334" t="s">
        <v>275</v>
      </c>
      <c r="B11" s="335"/>
      <c r="C11" s="336" t="s">
        <v>276</v>
      </c>
      <c r="D11" s="335" t="s">
        <v>114</v>
      </c>
      <c r="E11" s="335" t="s">
        <v>158</v>
      </c>
      <c r="F11" s="336" t="s">
        <v>311</v>
      </c>
      <c r="G11" s="336" t="s">
        <v>312</v>
      </c>
      <c r="H11" s="336" t="s">
        <v>119</v>
      </c>
      <c r="I11" s="337">
        <v>42</v>
      </c>
      <c r="J11" s="335" t="s">
        <v>58</v>
      </c>
      <c r="K11" s="350">
        <v>585</v>
      </c>
      <c r="L11" s="339">
        <v>0</v>
      </c>
      <c r="M11" s="339">
        <v>22</v>
      </c>
      <c r="N11" s="339">
        <v>22</v>
      </c>
      <c r="O11" s="340">
        <v>12870</v>
      </c>
      <c r="P11" s="341">
        <v>28</v>
      </c>
      <c r="Q11" s="341">
        <v>35</v>
      </c>
      <c r="R11" s="342">
        <v>0.4</v>
      </c>
      <c r="S11" s="342">
        <v>392</v>
      </c>
      <c r="T11" s="343" t="s">
        <v>309</v>
      </c>
      <c r="U11" s="341">
        <v>0</v>
      </c>
      <c r="V11" s="340">
        <v>0</v>
      </c>
      <c r="W11" s="344" t="s">
        <v>44</v>
      </c>
      <c r="X11" s="340">
        <v>13262</v>
      </c>
      <c r="Y11" s="341">
        <v>4400</v>
      </c>
      <c r="Z11" s="341">
        <v>1</v>
      </c>
      <c r="AA11" s="341">
        <v>310</v>
      </c>
      <c r="AB11" s="339">
        <v>310</v>
      </c>
      <c r="AC11" s="345" t="s">
        <v>310</v>
      </c>
      <c r="AD11" s="346">
        <v>0</v>
      </c>
      <c r="AE11" s="346"/>
      <c r="AF11" s="340">
        <v>4710</v>
      </c>
    </row>
    <row r="12" spans="1:32" ht="25" x14ac:dyDescent="0.2">
      <c r="A12" s="334" t="s">
        <v>275</v>
      </c>
      <c r="B12" s="335"/>
      <c r="C12" s="336" t="s">
        <v>276</v>
      </c>
      <c r="D12" s="335" t="s">
        <v>114</v>
      </c>
      <c r="E12" s="335" t="s">
        <v>158</v>
      </c>
      <c r="F12" s="336" t="s">
        <v>307</v>
      </c>
      <c r="G12" s="336" t="s">
        <v>308</v>
      </c>
      <c r="H12" s="336" t="s">
        <v>119</v>
      </c>
      <c r="I12" s="337">
        <v>42</v>
      </c>
      <c r="J12" s="335" t="s">
        <v>58</v>
      </c>
      <c r="K12" s="350">
        <v>585</v>
      </c>
      <c r="L12" s="339">
        <v>18</v>
      </c>
      <c r="M12" s="339">
        <v>0</v>
      </c>
      <c r="N12" s="339">
        <v>18</v>
      </c>
      <c r="O12" s="340">
        <v>10530</v>
      </c>
      <c r="P12" s="341">
        <v>28</v>
      </c>
      <c r="Q12" s="341">
        <v>12</v>
      </c>
      <c r="R12" s="342">
        <v>0.4</v>
      </c>
      <c r="S12" s="342">
        <v>134.4</v>
      </c>
      <c r="T12" s="343" t="s">
        <v>309</v>
      </c>
      <c r="U12" s="341">
        <v>0</v>
      </c>
      <c r="V12" s="340">
        <v>0</v>
      </c>
      <c r="W12" s="344" t="s">
        <v>44</v>
      </c>
      <c r="X12" s="340">
        <v>10664</v>
      </c>
      <c r="Y12" s="341">
        <v>3600</v>
      </c>
      <c r="Z12" s="341">
        <v>1</v>
      </c>
      <c r="AA12" s="341">
        <v>205</v>
      </c>
      <c r="AB12" s="339">
        <v>205</v>
      </c>
      <c r="AC12" s="345" t="s">
        <v>310</v>
      </c>
      <c r="AD12" s="346">
        <v>0</v>
      </c>
      <c r="AE12" s="346"/>
      <c r="AF12" s="340">
        <v>3805</v>
      </c>
    </row>
    <row r="13" spans="1:32" ht="25" x14ac:dyDescent="0.2">
      <c r="A13" s="334" t="s">
        <v>275</v>
      </c>
      <c r="B13" s="335"/>
      <c r="C13" s="336" t="s">
        <v>276</v>
      </c>
      <c r="D13" s="335" t="s">
        <v>114</v>
      </c>
      <c r="E13" s="335" t="s">
        <v>158</v>
      </c>
      <c r="F13" s="336" t="s">
        <v>314</v>
      </c>
      <c r="G13" s="336" t="s">
        <v>315</v>
      </c>
      <c r="H13" s="336" t="s">
        <v>147</v>
      </c>
      <c r="I13" s="337">
        <v>42</v>
      </c>
      <c r="J13" s="335" t="s">
        <v>58</v>
      </c>
      <c r="K13" s="350">
        <v>585</v>
      </c>
      <c r="L13" s="339">
        <v>0</v>
      </c>
      <c r="M13" s="339">
        <v>25</v>
      </c>
      <c r="N13" s="339">
        <v>25</v>
      </c>
      <c r="O13" s="340">
        <v>14625</v>
      </c>
      <c r="P13" s="341">
        <v>28</v>
      </c>
      <c r="Q13" s="341">
        <v>12</v>
      </c>
      <c r="R13" s="342">
        <v>0.4</v>
      </c>
      <c r="S13" s="342">
        <v>134.4</v>
      </c>
      <c r="T13" s="343" t="s">
        <v>316</v>
      </c>
      <c r="U13" s="341">
        <v>0</v>
      </c>
      <c r="V13" s="340">
        <v>0</v>
      </c>
      <c r="W13" s="344" t="s">
        <v>44</v>
      </c>
      <c r="X13" s="340">
        <v>14759</v>
      </c>
      <c r="Y13" s="341">
        <v>5000</v>
      </c>
      <c r="Z13" s="341">
        <v>1</v>
      </c>
      <c r="AA13" s="341">
        <v>154</v>
      </c>
      <c r="AB13" s="339">
        <v>154</v>
      </c>
      <c r="AC13" s="345" t="s">
        <v>317</v>
      </c>
      <c r="AD13" s="346">
        <v>0</v>
      </c>
      <c r="AE13" s="346"/>
      <c r="AF13" s="340">
        <v>5154</v>
      </c>
    </row>
    <row r="14" spans="1:32" ht="37" x14ac:dyDescent="0.2">
      <c r="A14" s="334" t="s">
        <v>329</v>
      </c>
      <c r="B14" s="335"/>
      <c r="C14" s="336" t="s">
        <v>330</v>
      </c>
      <c r="D14" s="335" t="s">
        <v>38</v>
      </c>
      <c r="E14" s="335" t="s">
        <v>158</v>
      </c>
      <c r="F14" s="336" t="s">
        <v>188</v>
      </c>
      <c r="G14" s="336" t="s">
        <v>128</v>
      </c>
      <c r="H14" s="336" t="s">
        <v>205</v>
      </c>
      <c r="I14" s="337">
        <v>45</v>
      </c>
      <c r="J14" s="335" t="s">
        <v>43</v>
      </c>
      <c r="K14" s="350">
        <v>1200</v>
      </c>
      <c r="L14" s="339">
        <v>0</v>
      </c>
      <c r="M14" s="339">
        <v>20</v>
      </c>
      <c r="N14" s="339">
        <v>20</v>
      </c>
      <c r="O14" s="340">
        <v>24000</v>
      </c>
      <c r="P14" s="341">
        <v>0</v>
      </c>
      <c r="Q14" s="341">
        <v>0</v>
      </c>
      <c r="R14" s="342">
        <v>0.4</v>
      </c>
      <c r="S14" s="355">
        <v>0</v>
      </c>
      <c r="T14" s="336"/>
      <c r="U14" s="340">
        <v>0</v>
      </c>
      <c r="V14" s="340">
        <v>0</v>
      </c>
      <c r="W14" s="344"/>
      <c r="X14" s="340">
        <v>24000</v>
      </c>
      <c r="Y14" s="340">
        <v>4000</v>
      </c>
      <c r="Z14" s="340">
        <v>14</v>
      </c>
      <c r="AA14" s="340">
        <v>460</v>
      </c>
      <c r="AB14" s="339">
        <v>6440</v>
      </c>
      <c r="AC14" s="337" t="s">
        <v>331</v>
      </c>
      <c r="AD14" s="339">
        <v>0</v>
      </c>
      <c r="AE14" s="339"/>
      <c r="AF14" s="340">
        <v>10440</v>
      </c>
    </row>
    <row r="15" spans="1:32" ht="37" x14ac:dyDescent="0.2">
      <c r="A15" s="334" t="s">
        <v>329</v>
      </c>
      <c r="B15" s="335"/>
      <c r="C15" s="336" t="s">
        <v>330</v>
      </c>
      <c r="D15" s="335" t="s">
        <v>38</v>
      </c>
      <c r="E15" s="335" t="s">
        <v>158</v>
      </c>
      <c r="F15" s="336" t="s">
        <v>311</v>
      </c>
      <c r="G15" s="336" t="s">
        <v>796</v>
      </c>
      <c r="H15" s="336" t="s">
        <v>205</v>
      </c>
      <c r="I15" s="337">
        <v>45</v>
      </c>
      <c r="J15" s="335" t="s">
        <v>58</v>
      </c>
      <c r="K15" s="350">
        <v>585</v>
      </c>
      <c r="L15" s="339">
        <v>0</v>
      </c>
      <c r="M15" s="339">
        <v>17</v>
      </c>
      <c r="N15" s="339">
        <v>17</v>
      </c>
      <c r="O15" s="340">
        <v>9945</v>
      </c>
      <c r="P15" s="341">
        <v>28</v>
      </c>
      <c r="Q15" s="341">
        <v>181</v>
      </c>
      <c r="R15" s="342">
        <v>0.4</v>
      </c>
      <c r="S15" s="355">
        <v>2027.2</v>
      </c>
      <c r="T15" s="336"/>
      <c r="U15" s="340">
        <v>300</v>
      </c>
      <c r="V15" s="340">
        <v>5100</v>
      </c>
      <c r="W15" s="344" t="s">
        <v>333</v>
      </c>
      <c r="X15" s="340">
        <v>17072</v>
      </c>
      <c r="Y15" s="340">
        <v>3400</v>
      </c>
      <c r="Z15" s="340">
        <v>1</v>
      </c>
      <c r="AA15" s="340">
        <v>509</v>
      </c>
      <c r="AB15" s="339">
        <v>509</v>
      </c>
      <c r="AC15" s="337" t="s">
        <v>334</v>
      </c>
      <c r="AD15" s="339">
        <v>0</v>
      </c>
      <c r="AE15" s="339"/>
      <c r="AF15" s="340">
        <v>3909</v>
      </c>
    </row>
    <row r="16" spans="1:32" ht="49" x14ac:dyDescent="0.2">
      <c r="A16" s="356" t="s">
        <v>356</v>
      </c>
      <c r="B16" s="357"/>
      <c r="C16" s="358" t="s">
        <v>357</v>
      </c>
      <c r="D16" s="357" t="s">
        <v>38</v>
      </c>
      <c r="E16" s="357" t="s">
        <v>158</v>
      </c>
      <c r="F16" s="358" t="s">
        <v>358</v>
      </c>
      <c r="G16" s="358" t="s">
        <v>304</v>
      </c>
      <c r="H16" s="358" t="s">
        <v>359</v>
      </c>
      <c r="I16" s="359">
        <v>60</v>
      </c>
      <c r="J16" s="357" t="s">
        <v>58</v>
      </c>
      <c r="K16" s="360">
        <v>585</v>
      </c>
      <c r="L16" s="361">
        <v>0</v>
      </c>
      <c r="M16" s="361">
        <v>0</v>
      </c>
      <c r="N16" s="361">
        <v>0</v>
      </c>
      <c r="O16" s="362">
        <v>0</v>
      </c>
      <c r="P16" s="363">
        <v>0</v>
      </c>
      <c r="Q16" s="363">
        <v>136</v>
      </c>
      <c r="R16" s="364">
        <v>0.4</v>
      </c>
      <c r="S16" s="365">
        <v>0</v>
      </c>
      <c r="T16" s="358" t="s">
        <v>360</v>
      </c>
      <c r="U16" s="363">
        <v>0</v>
      </c>
      <c r="V16" s="362">
        <v>0</v>
      </c>
      <c r="W16" s="366" t="s">
        <v>361</v>
      </c>
      <c r="X16" s="362">
        <v>0</v>
      </c>
      <c r="Y16" s="362">
        <v>0</v>
      </c>
      <c r="Z16" s="362">
        <v>0</v>
      </c>
      <c r="AA16" s="362">
        <v>625</v>
      </c>
      <c r="AB16" s="361">
        <v>0</v>
      </c>
      <c r="AC16" s="367" t="s">
        <v>62</v>
      </c>
      <c r="AD16" s="368">
        <v>0</v>
      </c>
      <c r="AE16" s="368"/>
      <c r="AF16" s="362">
        <v>0</v>
      </c>
    </row>
    <row r="17" spans="1:32" ht="37" x14ac:dyDescent="0.2">
      <c r="A17" s="356" t="s">
        <v>356</v>
      </c>
      <c r="B17" s="357"/>
      <c r="C17" s="358" t="s">
        <v>357</v>
      </c>
      <c r="D17" s="357" t="s">
        <v>38</v>
      </c>
      <c r="E17" s="357" t="s">
        <v>158</v>
      </c>
      <c r="F17" s="358" t="s">
        <v>311</v>
      </c>
      <c r="G17" s="358" t="s">
        <v>363</v>
      </c>
      <c r="H17" s="358" t="s">
        <v>359</v>
      </c>
      <c r="I17" s="359">
        <v>60</v>
      </c>
      <c r="J17" s="357" t="s">
        <v>58</v>
      </c>
      <c r="K17" s="360">
        <v>585</v>
      </c>
      <c r="L17" s="361">
        <v>0</v>
      </c>
      <c r="M17" s="361">
        <v>0</v>
      </c>
      <c r="N17" s="361">
        <v>0</v>
      </c>
      <c r="O17" s="362">
        <v>0</v>
      </c>
      <c r="P17" s="363">
        <v>0</v>
      </c>
      <c r="Q17" s="363">
        <v>181</v>
      </c>
      <c r="R17" s="364">
        <v>0.4</v>
      </c>
      <c r="S17" s="365">
        <v>0</v>
      </c>
      <c r="T17" s="358" t="s">
        <v>364</v>
      </c>
      <c r="U17" s="363">
        <v>0</v>
      </c>
      <c r="V17" s="362">
        <v>0</v>
      </c>
      <c r="W17" s="366" t="s">
        <v>361</v>
      </c>
      <c r="X17" s="362">
        <v>0</v>
      </c>
      <c r="Y17" s="362">
        <v>0</v>
      </c>
      <c r="Z17" s="362">
        <v>0</v>
      </c>
      <c r="AA17" s="362">
        <v>509</v>
      </c>
      <c r="AB17" s="361">
        <v>0</v>
      </c>
      <c r="AC17" s="284" t="s">
        <v>365</v>
      </c>
      <c r="AD17" s="369">
        <v>0</v>
      </c>
      <c r="AE17" s="368"/>
      <c r="AF17" s="362">
        <v>0</v>
      </c>
    </row>
    <row r="18" spans="1:32" ht="157" x14ac:dyDescent="0.2">
      <c r="A18" s="334" t="s">
        <v>402</v>
      </c>
      <c r="B18" s="335"/>
      <c r="C18" s="336" t="s">
        <v>403</v>
      </c>
      <c r="D18" s="335" t="s">
        <v>38</v>
      </c>
      <c r="E18" s="335" t="s">
        <v>158</v>
      </c>
      <c r="F18" s="370" t="s">
        <v>188</v>
      </c>
      <c r="G18" s="336" t="s">
        <v>189</v>
      </c>
      <c r="H18" s="336" t="s">
        <v>190</v>
      </c>
      <c r="I18" s="337">
        <v>45</v>
      </c>
      <c r="J18" s="335" t="s">
        <v>43</v>
      </c>
      <c r="K18" s="350">
        <v>1200</v>
      </c>
      <c r="L18" s="339">
        <v>0</v>
      </c>
      <c r="M18" s="339">
        <v>15</v>
      </c>
      <c r="N18" s="339">
        <v>15</v>
      </c>
      <c r="O18" s="340">
        <v>18000</v>
      </c>
      <c r="P18" s="340">
        <v>0</v>
      </c>
      <c r="Q18" s="340">
        <v>0</v>
      </c>
      <c r="R18" s="355">
        <v>0.4</v>
      </c>
      <c r="S18" s="355">
        <v>0</v>
      </c>
      <c r="T18" s="371" t="s">
        <v>406</v>
      </c>
      <c r="U18" s="340">
        <v>0</v>
      </c>
      <c r="V18" s="340">
        <v>0</v>
      </c>
      <c r="W18" s="344"/>
      <c r="X18" s="340">
        <v>18000</v>
      </c>
      <c r="Y18" s="340">
        <v>3000</v>
      </c>
      <c r="Z18" s="340">
        <v>14</v>
      </c>
      <c r="AA18" s="340">
        <v>460</v>
      </c>
      <c r="AB18" s="339">
        <v>6440</v>
      </c>
      <c r="AC18" s="352" t="s">
        <v>407</v>
      </c>
      <c r="AD18" s="339">
        <v>0</v>
      </c>
      <c r="AE18" s="339"/>
      <c r="AF18" s="340">
        <v>9440</v>
      </c>
    </row>
    <row r="19" spans="1:32" ht="157" x14ac:dyDescent="0.2">
      <c r="A19" s="334" t="s">
        <v>402</v>
      </c>
      <c r="B19" s="335"/>
      <c r="C19" s="336" t="s">
        <v>403</v>
      </c>
      <c r="D19" s="335" t="s">
        <v>38</v>
      </c>
      <c r="E19" s="335" t="s">
        <v>158</v>
      </c>
      <c r="F19" s="370" t="s">
        <v>188</v>
      </c>
      <c r="G19" s="336" t="s">
        <v>181</v>
      </c>
      <c r="H19" s="336" t="s">
        <v>182</v>
      </c>
      <c r="I19" s="337">
        <v>45</v>
      </c>
      <c r="J19" s="335" t="s">
        <v>43</v>
      </c>
      <c r="K19" s="350">
        <v>1200</v>
      </c>
      <c r="L19" s="339">
        <v>0</v>
      </c>
      <c r="M19" s="339">
        <v>15</v>
      </c>
      <c r="N19" s="339">
        <v>15</v>
      </c>
      <c r="O19" s="340">
        <v>18000</v>
      </c>
      <c r="P19" s="340">
        <v>0</v>
      </c>
      <c r="Q19" s="340">
        <v>0</v>
      </c>
      <c r="R19" s="355">
        <v>0.4</v>
      </c>
      <c r="S19" s="355">
        <v>0</v>
      </c>
      <c r="T19" s="371" t="s">
        <v>406</v>
      </c>
      <c r="U19" s="340">
        <v>0</v>
      </c>
      <c r="V19" s="340">
        <v>0</v>
      </c>
      <c r="W19" s="344"/>
      <c r="X19" s="340">
        <v>18000</v>
      </c>
      <c r="Y19" s="340">
        <v>3000</v>
      </c>
      <c r="Z19" s="340">
        <v>14</v>
      </c>
      <c r="AA19" s="340">
        <v>460</v>
      </c>
      <c r="AB19" s="339">
        <v>6440</v>
      </c>
      <c r="AC19" s="352" t="s">
        <v>407</v>
      </c>
      <c r="AD19" s="339">
        <v>0</v>
      </c>
      <c r="AE19" s="339"/>
      <c r="AF19" s="340">
        <v>9440</v>
      </c>
    </row>
    <row r="20" spans="1:32" ht="49" x14ac:dyDescent="0.2">
      <c r="A20" s="334" t="s">
        <v>413</v>
      </c>
      <c r="B20" s="335"/>
      <c r="C20" s="336" t="s">
        <v>414</v>
      </c>
      <c r="D20" s="352" t="s">
        <v>38</v>
      </c>
      <c r="E20" s="352" t="s">
        <v>158</v>
      </c>
      <c r="F20" s="370" t="s">
        <v>415</v>
      </c>
      <c r="G20" s="370" t="s">
        <v>416</v>
      </c>
      <c r="H20" s="370" t="s">
        <v>212</v>
      </c>
      <c r="I20" s="337">
        <v>60</v>
      </c>
      <c r="J20" s="352" t="s">
        <v>58</v>
      </c>
      <c r="K20" s="350">
        <v>585</v>
      </c>
      <c r="L20" s="339">
        <v>34</v>
      </c>
      <c r="M20" s="339">
        <v>0</v>
      </c>
      <c r="N20" s="339">
        <v>34</v>
      </c>
      <c r="O20" s="340">
        <v>19890</v>
      </c>
      <c r="P20" s="340">
        <v>28</v>
      </c>
      <c r="Q20" s="340">
        <v>138</v>
      </c>
      <c r="R20" s="355">
        <v>0.4</v>
      </c>
      <c r="S20" s="355">
        <v>1545.6</v>
      </c>
      <c r="T20" s="336" t="s">
        <v>417</v>
      </c>
      <c r="U20" s="340">
        <v>300</v>
      </c>
      <c r="V20" s="340">
        <v>10200</v>
      </c>
      <c r="W20" s="344" t="s">
        <v>418</v>
      </c>
      <c r="X20" s="340">
        <v>31636</v>
      </c>
      <c r="Y20" s="340">
        <v>6800</v>
      </c>
      <c r="Z20" s="340">
        <v>1</v>
      </c>
      <c r="AA20" s="340">
        <v>625</v>
      </c>
      <c r="AB20" s="339">
        <v>625</v>
      </c>
      <c r="AC20" s="185" t="s">
        <v>419</v>
      </c>
      <c r="AD20" s="372">
        <v>0</v>
      </c>
      <c r="AE20" s="339"/>
      <c r="AF20" s="340">
        <v>7425</v>
      </c>
    </row>
    <row r="21" spans="1:32" ht="49" x14ac:dyDescent="0.2">
      <c r="A21" s="334" t="s">
        <v>413</v>
      </c>
      <c r="B21" s="335" t="s">
        <v>420</v>
      </c>
      <c r="C21" s="336" t="s">
        <v>414</v>
      </c>
      <c r="D21" s="352" t="s">
        <v>38</v>
      </c>
      <c r="E21" s="352" t="s">
        <v>158</v>
      </c>
      <c r="F21" s="370" t="s">
        <v>415</v>
      </c>
      <c r="G21" s="370" t="s">
        <v>416</v>
      </c>
      <c r="H21" s="370" t="s">
        <v>212</v>
      </c>
      <c r="I21" s="337">
        <v>60</v>
      </c>
      <c r="J21" s="352" t="s">
        <v>58</v>
      </c>
      <c r="K21" s="350">
        <v>585</v>
      </c>
      <c r="L21" s="339">
        <v>0</v>
      </c>
      <c r="M21" s="339">
        <v>17</v>
      </c>
      <c r="N21" s="339">
        <v>17</v>
      </c>
      <c r="O21" s="340">
        <v>9945</v>
      </c>
      <c r="P21" s="340">
        <v>28</v>
      </c>
      <c r="Q21" s="340">
        <v>136</v>
      </c>
      <c r="R21" s="355">
        <v>0.4</v>
      </c>
      <c r="S21" s="355">
        <v>1523.2</v>
      </c>
      <c r="T21" s="336" t="s">
        <v>417</v>
      </c>
      <c r="U21" s="340">
        <v>300</v>
      </c>
      <c r="V21" s="340">
        <v>5100</v>
      </c>
      <c r="W21" s="344" t="s">
        <v>418</v>
      </c>
      <c r="X21" s="340">
        <v>16568</v>
      </c>
      <c r="Y21" s="340">
        <v>3400</v>
      </c>
      <c r="Z21" s="340">
        <v>1</v>
      </c>
      <c r="AA21" s="340">
        <v>625</v>
      </c>
      <c r="AB21" s="339">
        <v>625</v>
      </c>
      <c r="AC21" s="185" t="s">
        <v>62</v>
      </c>
      <c r="AD21" s="372">
        <v>0</v>
      </c>
      <c r="AE21" s="339"/>
      <c r="AF21" s="340">
        <v>4025</v>
      </c>
    </row>
    <row r="22" spans="1:32" ht="49" x14ac:dyDescent="0.2">
      <c r="A22" s="347" t="s">
        <v>429</v>
      </c>
      <c r="B22" s="351"/>
      <c r="C22" s="336" t="s">
        <v>430</v>
      </c>
      <c r="D22" s="352" t="s">
        <v>38</v>
      </c>
      <c r="E22" s="352" t="s">
        <v>158</v>
      </c>
      <c r="F22" s="370" t="s">
        <v>431</v>
      </c>
      <c r="G22" s="370" t="s">
        <v>432</v>
      </c>
      <c r="H22" s="370" t="s">
        <v>212</v>
      </c>
      <c r="I22" s="337">
        <v>60</v>
      </c>
      <c r="J22" s="352" t="s">
        <v>262</v>
      </c>
      <c r="K22" s="350">
        <v>585</v>
      </c>
      <c r="L22" s="339">
        <v>0</v>
      </c>
      <c r="M22" s="339">
        <v>24</v>
      </c>
      <c r="N22" s="339">
        <v>24</v>
      </c>
      <c r="O22" s="340">
        <v>14040</v>
      </c>
      <c r="P22" s="340">
        <v>29</v>
      </c>
      <c r="Q22" s="340">
        <v>154</v>
      </c>
      <c r="R22" s="355">
        <v>0.4</v>
      </c>
      <c r="S22" s="355">
        <v>1786.4</v>
      </c>
      <c r="T22" s="371" t="s">
        <v>433</v>
      </c>
      <c r="U22" s="340">
        <v>300</v>
      </c>
      <c r="V22" s="340">
        <v>7200</v>
      </c>
      <c r="W22" s="344" t="s">
        <v>418</v>
      </c>
      <c r="X22" s="340">
        <v>23026</v>
      </c>
      <c r="Y22" s="340">
        <v>4800</v>
      </c>
      <c r="Z22" s="340">
        <v>0</v>
      </c>
      <c r="AA22" s="340">
        <v>0</v>
      </c>
      <c r="AB22" s="339">
        <v>0</v>
      </c>
      <c r="AC22" s="345" t="s">
        <v>434</v>
      </c>
      <c r="AD22" s="339">
        <v>0</v>
      </c>
      <c r="AE22" s="339"/>
      <c r="AF22" s="340">
        <v>4800</v>
      </c>
    </row>
    <row r="23" spans="1:32" ht="37" x14ac:dyDescent="0.2">
      <c r="A23" s="334" t="s">
        <v>449</v>
      </c>
      <c r="B23" s="335"/>
      <c r="C23" s="336" t="s">
        <v>450</v>
      </c>
      <c r="D23" s="335" t="s">
        <v>114</v>
      </c>
      <c r="E23" s="335" t="s">
        <v>158</v>
      </c>
      <c r="F23" s="336" t="s">
        <v>451</v>
      </c>
      <c r="G23" s="336" t="s">
        <v>452</v>
      </c>
      <c r="H23" s="336" t="s">
        <v>453</v>
      </c>
      <c r="I23" s="337">
        <v>42</v>
      </c>
      <c r="J23" s="335" t="s">
        <v>58</v>
      </c>
      <c r="K23" s="350">
        <v>585</v>
      </c>
      <c r="L23" s="339">
        <v>0</v>
      </c>
      <c r="M23" s="339">
        <v>22</v>
      </c>
      <c r="N23" s="339">
        <v>22</v>
      </c>
      <c r="O23" s="340">
        <v>12870</v>
      </c>
      <c r="P23" s="340">
        <v>28</v>
      </c>
      <c r="Q23" s="340">
        <v>16</v>
      </c>
      <c r="R23" s="355">
        <v>0.4</v>
      </c>
      <c r="S23" s="355">
        <v>179.2</v>
      </c>
      <c r="T23" s="343" t="s">
        <v>454</v>
      </c>
      <c r="U23" s="340">
        <v>0</v>
      </c>
      <c r="V23" s="340">
        <v>0</v>
      </c>
      <c r="W23" s="344" t="s">
        <v>44</v>
      </c>
      <c r="X23" s="340">
        <v>13049</v>
      </c>
      <c r="Y23" s="340">
        <v>4400</v>
      </c>
      <c r="Z23" s="340">
        <v>0</v>
      </c>
      <c r="AA23" s="340">
        <v>0</v>
      </c>
      <c r="AB23" s="339">
        <v>0</v>
      </c>
      <c r="AC23" s="345" t="s">
        <v>455</v>
      </c>
      <c r="AD23" s="339">
        <v>0</v>
      </c>
      <c r="AE23" s="339"/>
      <c r="AF23" s="340">
        <v>4400</v>
      </c>
    </row>
    <row r="24" spans="1:32" ht="37" x14ac:dyDescent="0.2">
      <c r="A24" s="334" t="s">
        <v>449</v>
      </c>
      <c r="B24" s="335"/>
      <c r="C24" s="336" t="s">
        <v>450</v>
      </c>
      <c r="D24" s="335" t="s">
        <v>114</v>
      </c>
      <c r="E24" s="335" t="s">
        <v>158</v>
      </c>
      <c r="F24" s="336" t="s">
        <v>456</v>
      </c>
      <c r="G24" s="336" t="s">
        <v>457</v>
      </c>
      <c r="H24" s="336" t="s">
        <v>142</v>
      </c>
      <c r="I24" s="337">
        <v>42</v>
      </c>
      <c r="J24" s="335" t="s">
        <v>58</v>
      </c>
      <c r="K24" s="350">
        <v>585</v>
      </c>
      <c r="L24" s="339">
        <v>0</v>
      </c>
      <c r="M24" s="339">
        <v>26</v>
      </c>
      <c r="N24" s="339">
        <v>26</v>
      </c>
      <c r="O24" s="340">
        <v>15210</v>
      </c>
      <c r="P24" s="340">
        <v>28</v>
      </c>
      <c r="Q24" s="340">
        <v>38</v>
      </c>
      <c r="R24" s="355">
        <v>0.4</v>
      </c>
      <c r="S24" s="355">
        <v>425.6</v>
      </c>
      <c r="T24" s="343" t="s">
        <v>458</v>
      </c>
      <c r="U24" s="340">
        <v>0</v>
      </c>
      <c r="V24" s="340">
        <v>0</v>
      </c>
      <c r="W24" s="344" t="s">
        <v>44</v>
      </c>
      <c r="X24" s="340">
        <v>15636</v>
      </c>
      <c r="Y24" s="340">
        <v>5200</v>
      </c>
      <c r="Z24" s="340">
        <v>0</v>
      </c>
      <c r="AA24" s="340">
        <v>0</v>
      </c>
      <c r="AB24" s="339">
        <v>0</v>
      </c>
      <c r="AC24" s="345" t="s">
        <v>455</v>
      </c>
      <c r="AD24" s="339">
        <v>0</v>
      </c>
      <c r="AE24" s="339"/>
      <c r="AF24" s="340">
        <v>5200</v>
      </c>
    </row>
    <row r="25" spans="1:32" ht="37" x14ac:dyDescent="0.2">
      <c r="A25" s="356" t="s">
        <v>470</v>
      </c>
      <c r="B25" s="357"/>
      <c r="C25" s="358" t="s">
        <v>471</v>
      </c>
      <c r="D25" s="357" t="s">
        <v>114</v>
      </c>
      <c r="E25" s="357" t="s">
        <v>158</v>
      </c>
      <c r="F25" s="358" t="s">
        <v>311</v>
      </c>
      <c r="G25" s="358" t="s">
        <v>472</v>
      </c>
      <c r="H25" s="357" t="s">
        <v>473</v>
      </c>
      <c r="I25" s="359">
        <v>56</v>
      </c>
      <c r="J25" s="357" t="s">
        <v>43</v>
      </c>
      <c r="K25" s="360">
        <v>1200</v>
      </c>
      <c r="L25" s="361">
        <v>0</v>
      </c>
      <c r="M25" s="361">
        <v>0</v>
      </c>
      <c r="N25" s="361">
        <v>0</v>
      </c>
      <c r="O25" s="362">
        <v>0</v>
      </c>
      <c r="P25" s="362">
        <v>0</v>
      </c>
      <c r="Q25" s="362">
        <v>0</v>
      </c>
      <c r="R25" s="365">
        <v>0.4</v>
      </c>
      <c r="S25" s="365">
        <v>0</v>
      </c>
      <c r="T25" s="373"/>
      <c r="U25" s="362">
        <v>0</v>
      </c>
      <c r="V25" s="362">
        <v>0</v>
      </c>
      <c r="W25" s="374">
        <v>0</v>
      </c>
      <c r="X25" s="362">
        <v>0</v>
      </c>
      <c r="Y25" s="362">
        <v>0</v>
      </c>
      <c r="Z25" s="362">
        <v>0</v>
      </c>
      <c r="AA25" s="362">
        <v>175</v>
      </c>
      <c r="AB25" s="361">
        <v>0</v>
      </c>
      <c r="AC25" s="359" t="s">
        <v>475</v>
      </c>
      <c r="AD25" s="361">
        <v>0</v>
      </c>
      <c r="AE25" s="361"/>
      <c r="AF25" s="362">
        <v>0</v>
      </c>
    </row>
    <row r="26" spans="1:32" ht="25" x14ac:dyDescent="0.2">
      <c r="A26" s="375" t="s">
        <v>484</v>
      </c>
      <c r="B26" s="376" t="s">
        <v>485</v>
      </c>
      <c r="C26" s="336" t="s">
        <v>486</v>
      </c>
      <c r="D26" s="377" t="s">
        <v>487</v>
      </c>
      <c r="E26" s="335" t="s">
        <v>158</v>
      </c>
      <c r="F26" s="336" t="s">
        <v>40</v>
      </c>
      <c r="G26" s="336" t="s">
        <v>488</v>
      </c>
      <c r="H26" s="335" t="s">
        <v>489</v>
      </c>
      <c r="I26" s="337">
        <v>240</v>
      </c>
      <c r="J26" s="335" t="s">
        <v>43</v>
      </c>
      <c r="K26" s="350">
        <v>175</v>
      </c>
      <c r="L26" s="339">
        <v>0</v>
      </c>
      <c r="M26" s="339">
        <v>18</v>
      </c>
      <c r="N26" s="339">
        <v>18</v>
      </c>
      <c r="O26" s="340">
        <v>0</v>
      </c>
      <c r="P26" s="340">
        <v>0</v>
      </c>
      <c r="Q26" s="340">
        <v>0</v>
      </c>
      <c r="R26" s="355">
        <v>0</v>
      </c>
      <c r="S26" s="355">
        <v>0</v>
      </c>
      <c r="T26" s="371"/>
      <c r="U26" s="340">
        <v>0</v>
      </c>
      <c r="V26" s="340">
        <v>0</v>
      </c>
      <c r="W26" s="344"/>
      <c r="X26" s="340">
        <v>0</v>
      </c>
      <c r="Y26" s="340">
        <v>7200</v>
      </c>
      <c r="Z26" s="340">
        <v>0</v>
      </c>
      <c r="AA26" s="340">
        <v>0</v>
      </c>
      <c r="AB26" s="339">
        <v>0</v>
      </c>
      <c r="AC26" s="345">
        <v>0</v>
      </c>
      <c r="AD26" s="339">
        <v>0</v>
      </c>
      <c r="AE26" s="339"/>
      <c r="AF26" s="340">
        <v>7200</v>
      </c>
    </row>
    <row r="27" spans="1:32" ht="37" x14ac:dyDescent="0.2">
      <c r="A27" s="375" t="s">
        <v>484</v>
      </c>
      <c r="B27" s="376" t="s">
        <v>491</v>
      </c>
      <c r="C27" s="336" t="s">
        <v>486</v>
      </c>
      <c r="D27" s="377" t="s">
        <v>487</v>
      </c>
      <c r="E27" s="335" t="s">
        <v>158</v>
      </c>
      <c r="F27" s="336" t="s">
        <v>40</v>
      </c>
      <c r="G27" s="336" t="s">
        <v>492</v>
      </c>
      <c r="H27" s="335" t="s">
        <v>493</v>
      </c>
      <c r="I27" s="337">
        <v>240</v>
      </c>
      <c r="J27" s="335" t="s">
        <v>43</v>
      </c>
      <c r="K27" s="350">
        <v>175</v>
      </c>
      <c r="L27" s="339">
        <v>0</v>
      </c>
      <c r="M27" s="339">
        <v>10</v>
      </c>
      <c r="N27" s="339">
        <v>10</v>
      </c>
      <c r="O27" s="340">
        <v>0</v>
      </c>
      <c r="P27" s="340">
        <v>0</v>
      </c>
      <c r="Q27" s="340">
        <v>0</v>
      </c>
      <c r="R27" s="355">
        <v>0</v>
      </c>
      <c r="S27" s="355">
        <v>0</v>
      </c>
      <c r="T27" s="371"/>
      <c r="U27" s="340">
        <v>0</v>
      </c>
      <c r="V27" s="340">
        <v>0</v>
      </c>
      <c r="W27" s="344"/>
      <c r="X27" s="340">
        <v>0</v>
      </c>
      <c r="Y27" s="340">
        <v>4000</v>
      </c>
      <c r="Z27" s="340">
        <v>0</v>
      </c>
      <c r="AA27" s="340">
        <v>0</v>
      </c>
      <c r="AB27" s="339">
        <v>0</v>
      </c>
      <c r="AC27" s="345">
        <v>0</v>
      </c>
      <c r="AD27" s="339">
        <v>0</v>
      </c>
      <c r="AE27" s="339"/>
      <c r="AF27" s="340">
        <v>4000</v>
      </c>
    </row>
    <row r="28" spans="1:32" ht="61" x14ac:dyDescent="0.2">
      <c r="A28" s="335" t="s">
        <v>504</v>
      </c>
      <c r="B28" s="335"/>
      <c r="C28" s="336" t="s">
        <v>505</v>
      </c>
      <c r="D28" s="335" t="s">
        <v>114</v>
      </c>
      <c r="E28" s="335" t="s">
        <v>158</v>
      </c>
      <c r="F28" s="336" t="s">
        <v>155</v>
      </c>
      <c r="G28" s="378" t="s">
        <v>166</v>
      </c>
      <c r="H28" s="336" t="s">
        <v>506</v>
      </c>
      <c r="I28" s="337">
        <v>0</v>
      </c>
      <c r="J28" s="335" t="s">
        <v>43</v>
      </c>
      <c r="K28" s="379">
        <v>175</v>
      </c>
      <c r="L28" s="339">
        <v>0</v>
      </c>
      <c r="M28" s="339">
        <v>12</v>
      </c>
      <c r="N28" s="339">
        <v>12</v>
      </c>
      <c r="O28" s="340">
        <v>2100</v>
      </c>
      <c r="P28" s="340">
        <v>0</v>
      </c>
      <c r="Q28" s="340">
        <v>0</v>
      </c>
      <c r="R28" s="355">
        <v>0.4</v>
      </c>
      <c r="S28" s="355">
        <v>0</v>
      </c>
      <c r="T28" s="355" t="s">
        <v>44</v>
      </c>
      <c r="U28" s="340">
        <v>0</v>
      </c>
      <c r="V28" s="340">
        <v>0</v>
      </c>
      <c r="W28" s="380"/>
      <c r="X28" s="340">
        <v>2100</v>
      </c>
      <c r="Y28" s="340">
        <v>4800</v>
      </c>
      <c r="Z28" s="340">
        <v>0</v>
      </c>
      <c r="AA28" s="340">
        <v>0</v>
      </c>
      <c r="AB28" s="339">
        <v>0</v>
      </c>
      <c r="AC28" s="337" t="s">
        <v>44</v>
      </c>
      <c r="AD28" s="339">
        <v>8688</v>
      </c>
      <c r="AE28" s="338" t="s">
        <v>507</v>
      </c>
      <c r="AF28" s="340">
        <v>13488</v>
      </c>
    </row>
    <row r="29" spans="1:32" ht="37" x14ac:dyDescent="0.2">
      <c r="A29" s="334" t="s">
        <v>511</v>
      </c>
      <c r="B29" s="335"/>
      <c r="C29" s="336" t="s">
        <v>513</v>
      </c>
      <c r="D29" s="335" t="s">
        <v>114</v>
      </c>
      <c r="E29" s="335" t="s">
        <v>158</v>
      </c>
      <c r="F29" s="340" t="s">
        <v>159</v>
      </c>
      <c r="G29" s="381" t="s">
        <v>166</v>
      </c>
      <c r="H29" s="381" t="s">
        <v>166</v>
      </c>
      <c r="I29" s="337" t="s">
        <v>166</v>
      </c>
      <c r="J29" s="382" t="s">
        <v>166</v>
      </c>
      <c r="K29" s="350">
        <v>175</v>
      </c>
      <c r="L29" s="339">
        <v>0</v>
      </c>
      <c r="M29" s="339">
        <v>65</v>
      </c>
      <c r="N29" s="339">
        <v>65</v>
      </c>
      <c r="O29" s="340">
        <v>11375</v>
      </c>
      <c r="P29" s="340">
        <v>0</v>
      </c>
      <c r="Q29" s="340">
        <v>0</v>
      </c>
      <c r="R29" s="355">
        <v>0.4</v>
      </c>
      <c r="S29" s="355">
        <v>0</v>
      </c>
      <c r="T29" s="355" t="s">
        <v>44</v>
      </c>
      <c r="U29" s="340">
        <v>0</v>
      </c>
      <c r="V29" s="340">
        <v>0</v>
      </c>
      <c r="W29" s="380"/>
      <c r="X29" s="340">
        <v>11375</v>
      </c>
      <c r="Y29" s="340">
        <v>26000</v>
      </c>
      <c r="Z29" s="340">
        <v>0</v>
      </c>
      <c r="AA29" s="340">
        <v>0</v>
      </c>
      <c r="AB29" s="339">
        <v>56925</v>
      </c>
      <c r="AC29" s="337"/>
      <c r="AD29" s="383">
        <v>11950</v>
      </c>
      <c r="AE29" s="338"/>
      <c r="AF29" s="340">
        <v>94875</v>
      </c>
    </row>
    <row r="30" spans="1:32" ht="37" x14ac:dyDescent="0.2">
      <c r="A30" s="334" t="s">
        <v>528</v>
      </c>
      <c r="B30" s="335"/>
      <c r="C30" s="336" t="s">
        <v>530</v>
      </c>
      <c r="D30" s="335" t="s">
        <v>38</v>
      </c>
      <c r="E30" s="335" t="s">
        <v>158</v>
      </c>
      <c r="F30" s="370" t="s">
        <v>40</v>
      </c>
      <c r="G30" s="378" t="s">
        <v>166</v>
      </c>
      <c r="H30" s="336" t="s">
        <v>531</v>
      </c>
      <c r="I30" s="337">
        <v>0</v>
      </c>
      <c r="J30" s="335" t="s">
        <v>43</v>
      </c>
      <c r="K30" s="350">
        <v>175</v>
      </c>
      <c r="L30" s="339">
        <v>0</v>
      </c>
      <c r="M30" s="339">
        <v>8</v>
      </c>
      <c r="N30" s="339">
        <v>8</v>
      </c>
      <c r="O30" s="340">
        <v>1400</v>
      </c>
      <c r="P30" s="340">
        <v>0</v>
      </c>
      <c r="Q30" s="340">
        <v>0</v>
      </c>
      <c r="R30" s="355">
        <v>0.4</v>
      </c>
      <c r="S30" s="355">
        <v>0</v>
      </c>
      <c r="T30" s="384"/>
      <c r="U30" s="340">
        <v>0</v>
      </c>
      <c r="V30" s="340">
        <v>0</v>
      </c>
      <c r="W30" s="385"/>
      <c r="X30" s="340">
        <v>1400</v>
      </c>
      <c r="Y30" s="340">
        <v>3200</v>
      </c>
      <c r="Z30" s="340">
        <v>0</v>
      </c>
      <c r="AA30" s="340">
        <v>0</v>
      </c>
      <c r="AB30" s="339">
        <v>0</v>
      </c>
      <c r="AC30" s="337" t="s">
        <v>44</v>
      </c>
      <c r="AD30" s="339">
        <v>2611</v>
      </c>
      <c r="AE30" s="339"/>
      <c r="AF30" s="340">
        <v>5811</v>
      </c>
    </row>
    <row r="31" spans="1:32" ht="61" x14ac:dyDescent="0.2">
      <c r="A31" s="335" t="s">
        <v>540</v>
      </c>
      <c r="B31" s="335"/>
      <c r="C31" s="336" t="s">
        <v>541</v>
      </c>
      <c r="D31" s="335" t="s">
        <v>114</v>
      </c>
      <c r="E31" s="335" t="s">
        <v>158</v>
      </c>
      <c r="F31" s="336" t="s">
        <v>553</v>
      </c>
      <c r="G31" s="336" t="s">
        <v>554</v>
      </c>
      <c r="H31" s="336" t="s">
        <v>542</v>
      </c>
      <c r="I31" s="337">
        <v>42</v>
      </c>
      <c r="J31" s="335" t="s">
        <v>58</v>
      </c>
      <c r="K31" s="350">
        <v>585</v>
      </c>
      <c r="L31" s="339">
        <v>18</v>
      </c>
      <c r="M31" s="339">
        <v>0</v>
      </c>
      <c r="N31" s="339">
        <v>18</v>
      </c>
      <c r="O31" s="340">
        <v>10530</v>
      </c>
      <c r="P31" s="340">
        <v>28</v>
      </c>
      <c r="Q31" s="340">
        <v>68</v>
      </c>
      <c r="R31" s="355">
        <v>0.4</v>
      </c>
      <c r="S31" s="355">
        <v>761.6</v>
      </c>
      <c r="T31" s="353" t="s">
        <v>555</v>
      </c>
      <c r="U31" s="340">
        <v>0</v>
      </c>
      <c r="V31" s="340">
        <v>0</v>
      </c>
      <c r="W31" s="344" t="s">
        <v>44</v>
      </c>
      <c r="X31" s="340">
        <v>11292</v>
      </c>
      <c r="Y31" s="340">
        <v>3600</v>
      </c>
      <c r="Z31" s="340">
        <v>1</v>
      </c>
      <c r="AA31" s="340">
        <v>313</v>
      </c>
      <c r="AB31" s="339">
        <v>313</v>
      </c>
      <c r="AC31" s="337" t="s">
        <v>556</v>
      </c>
      <c r="AD31" s="339">
        <v>0</v>
      </c>
      <c r="AE31" s="339"/>
      <c r="AF31" s="340">
        <v>3913</v>
      </c>
    </row>
    <row r="32" spans="1:32" ht="49" x14ac:dyDescent="0.2">
      <c r="A32" s="335" t="s">
        <v>540</v>
      </c>
      <c r="B32" s="335"/>
      <c r="C32" s="336" t="s">
        <v>541</v>
      </c>
      <c r="D32" s="335" t="s">
        <v>114</v>
      </c>
      <c r="E32" s="335" t="s">
        <v>158</v>
      </c>
      <c r="F32" s="336" t="s">
        <v>164</v>
      </c>
      <c r="G32" s="336" t="s">
        <v>554</v>
      </c>
      <c r="H32" s="336" t="s">
        <v>542</v>
      </c>
      <c r="I32" s="337">
        <v>42</v>
      </c>
      <c r="J32" s="335" t="s">
        <v>58</v>
      </c>
      <c r="K32" s="350">
        <v>585</v>
      </c>
      <c r="L32" s="339">
        <v>19</v>
      </c>
      <c r="M32" s="339">
        <v>0</v>
      </c>
      <c r="N32" s="339">
        <v>19</v>
      </c>
      <c r="O32" s="340">
        <v>11115</v>
      </c>
      <c r="P32" s="340">
        <v>28</v>
      </c>
      <c r="Q32" s="340">
        <v>24</v>
      </c>
      <c r="R32" s="355">
        <v>0.4</v>
      </c>
      <c r="S32" s="355">
        <v>268.8</v>
      </c>
      <c r="T32" s="343" t="s">
        <v>557</v>
      </c>
      <c r="U32" s="340">
        <v>0</v>
      </c>
      <c r="V32" s="340">
        <v>0</v>
      </c>
      <c r="W32" s="344" t="s">
        <v>44</v>
      </c>
      <c r="X32" s="340">
        <v>11384</v>
      </c>
      <c r="Y32" s="340">
        <v>3800</v>
      </c>
      <c r="Z32" s="340">
        <v>1</v>
      </c>
      <c r="AA32" s="340">
        <v>225</v>
      </c>
      <c r="AB32" s="339">
        <v>225</v>
      </c>
      <c r="AC32" s="345" t="s">
        <v>558</v>
      </c>
      <c r="AD32" s="339">
        <v>0</v>
      </c>
      <c r="AE32" s="339"/>
      <c r="AF32" s="340">
        <v>4025</v>
      </c>
    </row>
    <row r="33" spans="1:32" ht="37" x14ac:dyDescent="0.2">
      <c r="A33" s="375" t="s">
        <v>562</v>
      </c>
      <c r="B33" s="335"/>
      <c r="C33" s="336" t="s">
        <v>563</v>
      </c>
      <c r="D33" s="335" t="s">
        <v>114</v>
      </c>
      <c r="E33" s="335" t="s">
        <v>158</v>
      </c>
      <c r="F33" s="370" t="s">
        <v>568</v>
      </c>
      <c r="G33" s="336" t="s">
        <v>569</v>
      </c>
      <c r="H33" s="336" t="s">
        <v>570</v>
      </c>
      <c r="I33" s="337">
        <v>42</v>
      </c>
      <c r="J33" s="335" t="s">
        <v>58</v>
      </c>
      <c r="K33" s="350">
        <v>585</v>
      </c>
      <c r="L33" s="339">
        <v>0</v>
      </c>
      <c r="M33" s="339">
        <v>0</v>
      </c>
      <c r="N33" s="339">
        <v>0</v>
      </c>
      <c r="O33" s="340">
        <v>0</v>
      </c>
      <c r="P33" s="341">
        <v>0</v>
      </c>
      <c r="Q33" s="341">
        <v>78</v>
      </c>
      <c r="R33" s="342">
        <v>0.4</v>
      </c>
      <c r="S33" s="342">
        <v>0</v>
      </c>
      <c r="T33" s="343" t="s">
        <v>571</v>
      </c>
      <c r="U33" s="341">
        <v>0</v>
      </c>
      <c r="V33" s="340">
        <v>0</v>
      </c>
      <c r="W33" s="344" t="s">
        <v>572</v>
      </c>
      <c r="X33" s="340">
        <v>0</v>
      </c>
      <c r="Y33" s="341">
        <v>0</v>
      </c>
      <c r="Z33" s="341">
        <v>0</v>
      </c>
      <c r="AA33" s="341">
        <v>385</v>
      </c>
      <c r="AB33" s="339">
        <v>0</v>
      </c>
      <c r="AC33" s="345" t="s">
        <v>573</v>
      </c>
      <c r="AD33" s="346">
        <v>0</v>
      </c>
      <c r="AE33" s="346"/>
      <c r="AF33" s="340">
        <v>0</v>
      </c>
    </row>
    <row r="34" spans="1:32" ht="25" x14ac:dyDescent="0.2">
      <c r="A34" s="375" t="s">
        <v>583</v>
      </c>
      <c r="B34" s="335"/>
      <c r="C34" s="336" t="s">
        <v>584</v>
      </c>
      <c r="D34" s="335" t="s">
        <v>38</v>
      </c>
      <c r="E34" s="335" t="s">
        <v>158</v>
      </c>
      <c r="F34" s="336" t="s">
        <v>415</v>
      </c>
      <c r="G34" s="336" t="s">
        <v>585</v>
      </c>
      <c r="H34" s="336" t="s">
        <v>586</v>
      </c>
      <c r="I34" s="337">
        <v>45</v>
      </c>
      <c r="J34" s="335" t="s">
        <v>58</v>
      </c>
      <c r="K34" s="350">
        <v>585</v>
      </c>
      <c r="L34" s="339">
        <v>23</v>
      </c>
      <c r="M34" s="339">
        <v>0</v>
      </c>
      <c r="N34" s="339">
        <v>23</v>
      </c>
      <c r="O34" s="340">
        <v>13455</v>
      </c>
      <c r="P34" s="340">
        <v>28</v>
      </c>
      <c r="Q34" s="340">
        <v>138</v>
      </c>
      <c r="R34" s="355">
        <v>0.4</v>
      </c>
      <c r="S34" s="355">
        <v>1545.6</v>
      </c>
      <c r="T34" s="343" t="s">
        <v>587</v>
      </c>
      <c r="U34" s="341">
        <v>0</v>
      </c>
      <c r="V34" s="340">
        <v>0</v>
      </c>
      <c r="W34" s="344" t="s">
        <v>44</v>
      </c>
      <c r="X34" s="340">
        <v>15001</v>
      </c>
      <c r="Y34" s="341">
        <v>4600</v>
      </c>
      <c r="Z34" s="341">
        <v>1</v>
      </c>
      <c r="AA34" s="341">
        <v>625</v>
      </c>
      <c r="AB34" s="339">
        <v>625</v>
      </c>
      <c r="AC34" s="345" t="s">
        <v>588</v>
      </c>
      <c r="AD34" s="346">
        <v>0</v>
      </c>
      <c r="AE34" s="346"/>
      <c r="AF34" s="340">
        <v>5225</v>
      </c>
    </row>
    <row r="35" spans="1:32" ht="25" x14ac:dyDescent="0.2">
      <c r="A35" s="375" t="s">
        <v>583</v>
      </c>
      <c r="B35" s="335"/>
      <c r="C35" s="336" t="s">
        <v>584</v>
      </c>
      <c r="D35" s="335" t="s">
        <v>38</v>
      </c>
      <c r="E35" s="335" t="s">
        <v>158</v>
      </c>
      <c r="F35" s="336" t="s">
        <v>415</v>
      </c>
      <c r="G35" s="336" t="s">
        <v>585</v>
      </c>
      <c r="H35" s="336" t="s">
        <v>586</v>
      </c>
      <c r="I35" s="337">
        <v>45</v>
      </c>
      <c r="J35" s="335" t="s">
        <v>58</v>
      </c>
      <c r="K35" s="350">
        <v>585</v>
      </c>
      <c r="L35" s="339">
        <v>0</v>
      </c>
      <c r="M35" s="339">
        <v>17</v>
      </c>
      <c r="N35" s="339">
        <v>17</v>
      </c>
      <c r="O35" s="340">
        <v>9945</v>
      </c>
      <c r="P35" s="340">
        <v>28</v>
      </c>
      <c r="Q35" s="340">
        <v>138</v>
      </c>
      <c r="R35" s="355">
        <v>0.4</v>
      </c>
      <c r="S35" s="355">
        <v>1545.6</v>
      </c>
      <c r="T35" s="343" t="s">
        <v>587</v>
      </c>
      <c r="U35" s="341">
        <v>0</v>
      </c>
      <c r="V35" s="340">
        <v>0</v>
      </c>
      <c r="W35" s="344" t="s">
        <v>44</v>
      </c>
      <c r="X35" s="340">
        <v>11491</v>
      </c>
      <c r="Y35" s="341">
        <v>3400</v>
      </c>
      <c r="Z35" s="341">
        <v>1</v>
      </c>
      <c r="AA35" s="341">
        <v>625</v>
      </c>
      <c r="AB35" s="339">
        <v>625</v>
      </c>
      <c r="AC35" s="345" t="s">
        <v>589</v>
      </c>
      <c r="AD35" s="346">
        <v>0</v>
      </c>
      <c r="AE35" s="346"/>
      <c r="AF35" s="340">
        <v>4025</v>
      </c>
    </row>
    <row r="36" spans="1:32" ht="61" x14ac:dyDescent="0.2">
      <c r="A36" s="334" t="s">
        <v>614</v>
      </c>
      <c r="B36" s="335"/>
      <c r="C36" s="336" t="s">
        <v>615</v>
      </c>
      <c r="D36" s="335" t="s">
        <v>114</v>
      </c>
      <c r="E36" s="335" t="s">
        <v>158</v>
      </c>
      <c r="F36" s="370" t="s">
        <v>623</v>
      </c>
      <c r="G36" s="336" t="s">
        <v>624</v>
      </c>
      <c r="H36" s="336" t="s">
        <v>625</v>
      </c>
      <c r="I36" s="337">
        <v>56</v>
      </c>
      <c r="J36" s="335" t="s">
        <v>58</v>
      </c>
      <c r="K36" s="350">
        <v>585</v>
      </c>
      <c r="L36" s="339">
        <v>19</v>
      </c>
      <c r="M36" s="339">
        <v>0</v>
      </c>
      <c r="N36" s="339">
        <v>19</v>
      </c>
      <c r="O36" s="340">
        <v>11115</v>
      </c>
      <c r="P36" s="341">
        <v>36</v>
      </c>
      <c r="Q36" s="341">
        <v>22</v>
      </c>
      <c r="R36" s="342">
        <v>0.4</v>
      </c>
      <c r="S36" s="342">
        <v>316.8</v>
      </c>
      <c r="T36" s="353" t="s">
        <v>626</v>
      </c>
      <c r="U36" s="340">
        <v>0</v>
      </c>
      <c r="V36" s="340">
        <v>0</v>
      </c>
      <c r="W36" s="344" t="s">
        <v>44</v>
      </c>
      <c r="X36" s="340">
        <v>11432</v>
      </c>
      <c r="Y36" s="341">
        <v>3800</v>
      </c>
      <c r="Z36" s="341">
        <v>1</v>
      </c>
      <c r="AA36" s="339">
        <v>225</v>
      </c>
      <c r="AB36" s="339">
        <v>225</v>
      </c>
      <c r="AC36" s="345" t="s">
        <v>627</v>
      </c>
      <c r="AD36" s="340">
        <v>0</v>
      </c>
      <c r="AE36" s="340"/>
      <c r="AF36" s="340">
        <v>4025</v>
      </c>
    </row>
    <row r="37" spans="1:32" ht="61" x14ac:dyDescent="0.2">
      <c r="A37" s="334" t="s">
        <v>614</v>
      </c>
      <c r="B37" s="335"/>
      <c r="C37" s="336" t="s">
        <v>615</v>
      </c>
      <c r="D37" s="335" t="s">
        <v>114</v>
      </c>
      <c r="E37" s="335" t="s">
        <v>158</v>
      </c>
      <c r="F37" s="370" t="s">
        <v>623</v>
      </c>
      <c r="G37" s="336" t="s">
        <v>624</v>
      </c>
      <c r="H37" s="336" t="s">
        <v>625</v>
      </c>
      <c r="I37" s="337">
        <v>56</v>
      </c>
      <c r="J37" s="335" t="s">
        <v>58</v>
      </c>
      <c r="K37" s="350">
        <v>585</v>
      </c>
      <c r="L37" s="339">
        <v>0</v>
      </c>
      <c r="M37" s="339">
        <v>25</v>
      </c>
      <c r="N37" s="339">
        <v>25</v>
      </c>
      <c r="O37" s="340">
        <v>14625</v>
      </c>
      <c r="P37" s="341">
        <v>36</v>
      </c>
      <c r="Q37" s="341">
        <v>22</v>
      </c>
      <c r="R37" s="342">
        <v>0.4</v>
      </c>
      <c r="S37" s="342">
        <v>316.8</v>
      </c>
      <c r="T37" s="353" t="s">
        <v>628</v>
      </c>
      <c r="U37" s="340">
        <v>0</v>
      </c>
      <c r="V37" s="340">
        <v>0</v>
      </c>
      <c r="W37" s="344" t="s">
        <v>44</v>
      </c>
      <c r="X37" s="340">
        <v>14942</v>
      </c>
      <c r="Y37" s="341">
        <v>5000</v>
      </c>
      <c r="Z37" s="341">
        <v>1</v>
      </c>
      <c r="AA37" s="339">
        <v>225</v>
      </c>
      <c r="AB37" s="339">
        <v>225</v>
      </c>
      <c r="AC37" s="345" t="s">
        <v>629</v>
      </c>
      <c r="AD37" s="340">
        <v>0</v>
      </c>
      <c r="AE37" s="340"/>
      <c r="AF37" s="340">
        <v>5225</v>
      </c>
    </row>
    <row r="38" spans="1:32" ht="37" x14ac:dyDescent="0.2">
      <c r="A38" s="334" t="s">
        <v>614</v>
      </c>
      <c r="B38" s="335"/>
      <c r="C38" s="336" t="s">
        <v>615</v>
      </c>
      <c r="D38" s="335" t="s">
        <v>114</v>
      </c>
      <c r="E38" s="335" t="s">
        <v>158</v>
      </c>
      <c r="F38" s="370" t="s">
        <v>623</v>
      </c>
      <c r="G38" s="336" t="s">
        <v>630</v>
      </c>
      <c r="H38" s="336" t="s">
        <v>631</v>
      </c>
      <c r="I38" s="337">
        <v>42</v>
      </c>
      <c r="J38" s="335" t="s">
        <v>58</v>
      </c>
      <c r="K38" s="350">
        <v>585</v>
      </c>
      <c r="L38" s="339">
        <v>0</v>
      </c>
      <c r="M38" s="339">
        <v>29</v>
      </c>
      <c r="N38" s="339">
        <v>29</v>
      </c>
      <c r="O38" s="340">
        <v>16965</v>
      </c>
      <c r="P38" s="341">
        <v>28</v>
      </c>
      <c r="Q38" s="341">
        <v>22</v>
      </c>
      <c r="R38" s="342">
        <v>0.4</v>
      </c>
      <c r="S38" s="342">
        <v>246.4</v>
      </c>
      <c r="T38" s="343" t="s">
        <v>632</v>
      </c>
      <c r="U38" s="341">
        <v>0</v>
      </c>
      <c r="V38" s="340">
        <v>0</v>
      </c>
      <c r="W38" s="344" t="s">
        <v>44</v>
      </c>
      <c r="X38" s="340">
        <v>17211</v>
      </c>
      <c r="Y38" s="341">
        <v>5800</v>
      </c>
      <c r="Z38" s="341">
        <v>1</v>
      </c>
      <c r="AA38" s="341">
        <v>225</v>
      </c>
      <c r="AB38" s="339">
        <v>225</v>
      </c>
      <c r="AC38" s="345" t="s">
        <v>633</v>
      </c>
      <c r="AD38" s="346">
        <v>0</v>
      </c>
      <c r="AE38" s="346"/>
      <c r="AF38" s="340">
        <v>6025</v>
      </c>
    </row>
    <row r="39" spans="1:32" ht="37" x14ac:dyDescent="0.2">
      <c r="A39" s="334" t="s">
        <v>614</v>
      </c>
      <c r="B39" s="335"/>
      <c r="C39" s="336" t="s">
        <v>615</v>
      </c>
      <c r="D39" s="335" t="s">
        <v>114</v>
      </c>
      <c r="E39" s="335" t="s">
        <v>158</v>
      </c>
      <c r="F39" s="336" t="s">
        <v>307</v>
      </c>
      <c r="G39" s="336" t="s">
        <v>634</v>
      </c>
      <c r="H39" s="336" t="s">
        <v>635</v>
      </c>
      <c r="I39" s="337">
        <v>42</v>
      </c>
      <c r="J39" s="335" t="s">
        <v>58</v>
      </c>
      <c r="K39" s="350">
        <v>585</v>
      </c>
      <c r="L39" s="339">
        <v>24</v>
      </c>
      <c r="M39" s="339">
        <v>0</v>
      </c>
      <c r="N39" s="339">
        <v>24</v>
      </c>
      <c r="O39" s="340">
        <v>14040</v>
      </c>
      <c r="P39" s="341">
        <v>28</v>
      </c>
      <c r="Q39" s="341">
        <v>12</v>
      </c>
      <c r="R39" s="342">
        <v>0.4</v>
      </c>
      <c r="S39" s="342">
        <v>134.4</v>
      </c>
      <c r="T39" s="343" t="s">
        <v>636</v>
      </c>
      <c r="U39" s="341">
        <v>0</v>
      </c>
      <c r="V39" s="340">
        <v>0</v>
      </c>
      <c r="W39" s="344" t="s">
        <v>44</v>
      </c>
      <c r="X39" s="340">
        <v>14174</v>
      </c>
      <c r="Y39" s="341">
        <v>4800</v>
      </c>
      <c r="Z39" s="341">
        <v>1</v>
      </c>
      <c r="AA39" s="341">
        <v>205</v>
      </c>
      <c r="AB39" s="339">
        <v>205</v>
      </c>
      <c r="AC39" s="345" t="s">
        <v>637</v>
      </c>
      <c r="AD39" s="346">
        <v>0</v>
      </c>
      <c r="AE39" s="346"/>
      <c r="AF39" s="340">
        <v>5005</v>
      </c>
    </row>
    <row r="40" spans="1:32" ht="37" x14ac:dyDescent="0.2">
      <c r="A40" s="334" t="s">
        <v>614</v>
      </c>
      <c r="B40" s="335"/>
      <c r="C40" s="336" t="s">
        <v>615</v>
      </c>
      <c r="D40" s="335" t="s">
        <v>114</v>
      </c>
      <c r="E40" s="335" t="s">
        <v>158</v>
      </c>
      <c r="F40" s="336" t="s">
        <v>307</v>
      </c>
      <c r="G40" s="336" t="s">
        <v>634</v>
      </c>
      <c r="H40" s="336" t="s">
        <v>635</v>
      </c>
      <c r="I40" s="337">
        <v>42</v>
      </c>
      <c r="J40" s="335" t="s">
        <v>58</v>
      </c>
      <c r="K40" s="350">
        <v>585</v>
      </c>
      <c r="L40" s="339">
        <v>0</v>
      </c>
      <c r="M40" s="339">
        <v>22</v>
      </c>
      <c r="N40" s="339">
        <v>22</v>
      </c>
      <c r="O40" s="340">
        <v>12870</v>
      </c>
      <c r="P40" s="341">
        <v>28</v>
      </c>
      <c r="Q40" s="341">
        <v>12</v>
      </c>
      <c r="R40" s="342">
        <v>0.4</v>
      </c>
      <c r="S40" s="342">
        <v>134.4</v>
      </c>
      <c r="T40" s="343" t="s">
        <v>636</v>
      </c>
      <c r="U40" s="341">
        <v>0</v>
      </c>
      <c r="V40" s="340">
        <v>0</v>
      </c>
      <c r="W40" s="344" t="s">
        <v>44</v>
      </c>
      <c r="X40" s="340">
        <v>13004</v>
      </c>
      <c r="Y40" s="341">
        <v>4400</v>
      </c>
      <c r="Z40" s="341">
        <v>1</v>
      </c>
      <c r="AA40" s="341">
        <v>205</v>
      </c>
      <c r="AB40" s="339">
        <v>205</v>
      </c>
      <c r="AC40" s="345" t="s">
        <v>44</v>
      </c>
      <c r="AD40" s="346">
        <v>0</v>
      </c>
      <c r="AE40" s="346"/>
      <c r="AF40" s="340">
        <v>4605</v>
      </c>
    </row>
    <row r="41" spans="1:32" ht="37" x14ac:dyDescent="0.2">
      <c r="A41" s="334" t="s">
        <v>614</v>
      </c>
      <c r="B41" s="335"/>
      <c r="C41" s="336" t="s">
        <v>615</v>
      </c>
      <c r="D41" s="335" t="s">
        <v>114</v>
      </c>
      <c r="E41" s="335" t="s">
        <v>158</v>
      </c>
      <c r="F41" s="336" t="s">
        <v>314</v>
      </c>
      <c r="G41" s="336" t="s">
        <v>638</v>
      </c>
      <c r="H41" s="336" t="s">
        <v>617</v>
      </c>
      <c r="I41" s="337">
        <v>42</v>
      </c>
      <c r="J41" s="335" t="s">
        <v>58</v>
      </c>
      <c r="K41" s="350">
        <v>585</v>
      </c>
      <c r="L41" s="339">
        <v>22</v>
      </c>
      <c r="M41" s="339">
        <v>0</v>
      </c>
      <c r="N41" s="339">
        <v>22</v>
      </c>
      <c r="O41" s="340">
        <v>12870</v>
      </c>
      <c r="P41" s="341">
        <v>28</v>
      </c>
      <c r="Q41" s="341">
        <v>12</v>
      </c>
      <c r="R41" s="342">
        <v>0.4</v>
      </c>
      <c r="S41" s="342">
        <v>134.4</v>
      </c>
      <c r="T41" s="343" t="s">
        <v>639</v>
      </c>
      <c r="U41" s="341">
        <v>0</v>
      </c>
      <c r="V41" s="340">
        <v>0</v>
      </c>
      <c r="W41" s="344" t="s">
        <v>44</v>
      </c>
      <c r="X41" s="340">
        <v>13004</v>
      </c>
      <c r="Y41" s="341">
        <v>4400</v>
      </c>
      <c r="Z41" s="341">
        <v>1</v>
      </c>
      <c r="AA41" s="341">
        <v>154</v>
      </c>
      <c r="AB41" s="339">
        <v>154</v>
      </c>
      <c r="AC41" s="345" t="s">
        <v>640</v>
      </c>
      <c r="AD41" s="346">
        <v>0</v>
      </c>
      <c r="AE41" s="346"/>
      <c r="AF41" s="340">
        <v>4554</v>
      </c>
    </row>
    <row r="42" spans="1:32" ht="37" x14ac:dyDescent="0.2">
      <c r="A42" s="334" t="s">
        <v>614</v>
      </c>
      <c r="B42" s="335"/>
      <c r="C42" s="336" t="s">
        <v>615</v>
      </c>
      <c r="D42" s="335" t="s">
        <v>114</v>
      </c>
      <c r="E42" s="335" t="s">
        <v>158</v>
      </c>
      <c r="F42" s="336" t="s">
        <v>314</v>
      </c>
      <c r="G42" s="336" t="s">
        <v>638</v>
      </c>
      <c r="H42" s="336" t="s">
        <v>617</v>
      </c>
      <c r="I42" s="337">
        <v>42</v>
      </c>
      <c r="J42" s="335" t="s">
        <v>58</v>
      </c>
      <c r="K42" s="350">
        <v>585</v>
      </c>
      <c r="L42" s="339">
        <v>0</v>
      </c>
      <c r="M42" s="339">
        <v>22</v>
      </c>
      <c r="N42" s="339">
        <v>22</v>
      </c>
      <c r="O42" s="340">
        <v>12870</v>
      </c>
      <c r="P42" s="341">
        <v>28</v>
      </c>
      <c r="Q42" s="341">
        <v>12</v>
      </c>
      <c r="R42" s="342">
        <v>0.4</v>
      </c>
      <c r="S42" s="342">
        <v>134.4</v>
      </c>
      <c r="T42" s="343" t="s">
        <v>641</v>
      </c>
      <c r="U42" s="341">
        <v>0</v>
      </c>
      <c r="V42" s="340">
        <v>0</v>
      </c>
      <c r="W42" s="344" t="s">
        <v>44</v>
      </c>
      <c r="X42" s="340">
        <v>13004</v>
      </c>
      <c r="Y42" s="341">
        <v>4400</v>
      </c>
      <c r="Z42" s="341">
        <v>1</v>
      </c>
      <c r="AA42" s="341">
        <v>154</v>
      </c>
      <c r="AB42" s="339">
        <v>154</v>
      </c>
      <c r="AC42" s="345" t="s">
        <v>640</v>
      </c>
      <c r="AD42" s="346">
        <v>0</v>
      </c>
      <c r="AE42" s="346"/>
      <c r="AF42" s="340">
        <v>4554</v>
      </c>
    </row>
    <row r="43" spans="1:32" ht="37" x14ac:dyDescent="0.2">
      <c r="A43" s="334" t="s">
        <v>614</v>
      </c>
      <c r="B43" s="335"/>
      <c r="C43" s="336" t="s">
        <v>615</v>
      </c>
      <c r="D43" s="335" t="s">
        <v>114</v>
      </c>
      <c r="E43" s="335" t="s">
        <v>158</v>
      </c>
      <c r="F43" s="370" t="s">
        <v>456</v>
      </c>
      <c r="G43" s="336" t="s">
        <v>585</v>
      </c>
      <c r="H43" s="336" t="s">
        <v>642</v>
      </c>
      <c r="I43" s="337">
        <v>42</v>
      </c>
      <c r="J43" s="335" t="s">
        <v>58</v>
      </c>
      <c r="K43" s="350">
        <v>585</v>
      </c>
      <c r="L43" s="339">
        <v>24</v>
      </c>
      <c r="M43" s="339">
        <v>0</v>
      </c>
      <c r="N43" s="339">
        <v>24</v>
      </c>
      <c r="O43" s="340">
        <v>14040</v>
      </c>
      <c r="P43" s="341">
        <v>28</v>
      </c>
      <c r="Q43" s="341">
        <v>41</v>
      </c>
      <c r="R43" s="342">
        <v>0.4</v>
      </c>
      <c r="S43" s="342">
        <v>459.2</v>
      </c>
      <c r="T43" s="343" t="s">
        <v>643</v>
      </c>
      <c r="U43" s="341">
        <v>0</v>
      </c>
      <c r="V43" s="340">
        <v>0</v>
      </c>
      <c r="W43" s="344" t="s">
        <v>44</v>
      </c>
      <c r="X43" s="340">
        <v>14499</v>
      </c>
      <c r="Y43" s="341">
        <v>4800</v>
      </c>
      <c r="Z43" s="341">
        <v>1</v>
      </c>
      <c r="AA43" s="341">
        <v>275</v>
      </c>
      <c r="AB43" s="339">
        <v>275</v>
      </c>
      <c r="AC43" s="345" t="s">
        <v>644</v>
      </c>
      <c r="AD43" s="346">
        <v>0</v>
      </c>
      <c r="AE43" s="346"/>
      <c r="AF43" s="340">
        <v>5075</v>
      </c>
    </row>
    <row r="44" spans="1:32" ht="61" x14ac:dyDescent="0.2">
      <c r="A44" s="334" t="s">
        <v>650</v>
      </c>
      <c r="B44" s="335"/>
      <c r="C44" s="336" t="s">
        <v>651</v>
      </c>
      <c r="D44" s="335" t="s">
        <v>114</v>
      </c>
      <c r="E44" s="335" t="s">
        <v>158</v>
      </c>
      <c r="F44" s="370" t="s">
        <v>456</v>
      </c>
      <c r="G44" s="336" t="s">
        <v>624</v>
      </c>
      <c r="H44" s="336" t="s">
        <v>625</v>
      </c>
      <c r="I44" s="337">
        <v>56</v>
      </c>
      <c r="J44" s="335" t="s">
        <v>58</v>
      </c>
      <c r="K44" s="350">
        <v>585</v>
      </c>
      <c r="L44" s="339">
        <v>0</v>
      </c>
      <c r="M44" s="339">
        <v>18</v>
      </c>
      <c r="N44" s="339">
        <v>18</v>
      </c>
      <c r="O44" s="340">
        <v>10530</v>
      </c>
      <c r="P44" s="341">
        <v>36</v>
      </c>
      <c r="Q44" s="341">
        <v>41</v>
      </c>
      <c r="R44" s="342">
        <v>0.4</v>
      </c>
      <c r="S44" s="342">
        <v>590.4</v>
      </c>
      <c r="T44" s="353" t="s">
        <v>652</v>
      </c>
      <c r="U44" s="341">
        <v>0</v>
      </c>
      <c r="V44" s="340">
        <v>0</v>
      </c>
      <c r="W44" s="344" t="s">
        <v>44</v>
      </c>
      <c r="X44" s="340">
        <v>11120</v>
      </c>
      <c r="Y44" s="341">
        <v>3600</v>
      </c>
      <c r="Z44" s="341">
        <v>0</v>
      </c>
      <c r="AA44" s="341">
        <v>0</v>
      </c>
      <c r="AB44" s="339">
        <v>0</v>
      </c>
      <c r="AC44" s="345" t="s">
        <v>580</v>
      </c>
      <c r="AD44" s="346">
        <v>0</v>
      </c>
      <c r="AE44" s="346" t="s">
        <v>455</v>
      </c>
      <c r="AF44" s="340">
        <v>3600</v>
      </c>
    </row>
    <row r="45" spans="1:32" ht="61" x14ac:dyDescent="0.2">
      <c r="A45" s="334" t="s">
        <v>653</v>
      </c>
      <c r="B45" s="335"/>
      <c r="C45" s="336" t="s">
        <v>654</v>
      </c>
      <c r="D45" s="335" t="s">
        <v>114</v>
      </c>
      <c r="E45" s="335" t="s">
        <v>158</v>
      </c>
      <c r="F45" s="336" t="s">
        <v>655</v>
      </c>
      <c r="G45" s="336" t="s">
        <v>141</v>
      </c>
      <c r="H45" s="336" t="s">
        <v>142</v>
      </c>
      <c r="I45" s="337">
        <v>42</v>
      </c>
      <c r="J45" s="335" t="s">
        <v>262</v>
      </c>
      <c r="K45" s="350">
        <v>585</v>
      </c>
      <c r="L45" s="339">
        <v>0</v>
      </c>
      <c r="M45" s="339">
        <v>15</v>
      </c>
      <c r="N45" s="339">
        <v>15</v>
      </c>
      <c r="O45" s="340">
        <v>8775</v>
      </c>
      <c r="P45" s="341">
        <v>18</v>
      </c>
      <c r="Q45" s="341">
        <v>15</v>
      </c>
      <c r="R45" s="342">
        <v>0.4</v>
      </c>
      <c r="S45" s="342">
        <v>108</v>
      </c>
      <c r="T45" s="353" t="s">
        <v>656</v>
      </c>
      <c r="U45" s="341">
        <v>0</v>
      </c>
      <c r="V45" s="340">
        <v>0</v>
      </c>
      <c r="W45" s="344" t="s">
        <v>44</v>
      </c>
      <c r="X45" s="340">
        <v>8883</v>
      </c>
      <c r="Y45" s="341">
        <v>3000</v>
      </c>
      <c r="Z45" s="341">
        <v>1</v>
      </c>
      <c r="AA45" s="341">
        <v>175</v>
      </c>
      <c r="AB45" s="339">
        <v>175</v>
      </c>
      <c r="AC45" s="345" t="s">
        <v>657</v>
      </c>
      <c r="AD45" s="346">
        <v>0</v>
      </c>
      <c r="AE45" s="346"/>
      <c r="AF45" s="340">
        <v>3175</v>
      </c>
    </row>
    <row r="46" spans="1:32" ht="61" x14ac:dyDescent="0.2">
      <c r="A46" s="334" t="s">
        <v>653</v>
      </c>
      <c r="B46" s="335"/>
      <c r="C46" s="336" t="s">
        <v>654</v>
      </c>
      <c r="D46" s="335" t="s">
        <v>114</v>
      </c>
      <c r="E46" s="335" t="s">
        <v>158</v>
      </c>
      <c r="F46" s="336" t="s">
        <v>655</v>
      </c>
      <c r="G46" s="336" t="s">
        <v>658</v>
      </c>
      <c r="H46" s="336" t="s">
        <v>659</v>
      </c>
      <c r="I46" s="337">
        <v>56</v>
      </c>
      <c r="J46" s="335" t="s">
        <v>262</v>
      </c>
      <c r="K46" s="350">
        <v>585</v>
      </c>
      <c r="L46" s="339">
        <v>0</v>
      </c>
      <c r="M46" s="339">
        <v>15</v>
      </c>
      <c r="N46" s="339">
        <v>15</v>
      </c>
      <c r="O46" s="340">
        <v>8775</v>
      </c>
      <c r="P46" s="341">
        <v>24</v>
      </c>
      <c r="Q46" s="341">
        <v>15</v>
      </c>
      <c r="R46" s="342">
        <v>0.4</v>
      </c>
      <c r="S46" s="342">
        <v>144</v>
      </c>
      <c r="T46" s="353" t="s">
        <v>660</v>
      </c>
      <c r="U46" s="341">
        <v>150</v>
      </c>
      <c r="V46" s="340">
        <v>2250</v>
      </c>
      <c r="W46" s="344" t="s">
        <v>661</v>
      </c>
      <c r="X46" s="340">
        <v>11169</v>
      </c>
      <c r="Y46" s="341">
        <v>3000</v>
      </c>
      <c r="Z46" s="341">
        <v>1</v>
      </c>
      <c r="AA46" s="341">
        <v>175</v>
      </c>
      <c r="AB46" s="339">
        <v>175</v>
      </c>
      <c r="AC46" s="345" t="s">
        <v>662</v>
      </c>
      <c r="AD46" s="346">
        <v>0</v>
      </c>
      <c r="AE46" s="346"/>
      <c r="AF46" s="340">
        <v>3175</v>
      </c>
    </row>
    <row r="47" spans="1:32" ht="61" x14ac:dyDescent="0.2">
      <c r="A47" s="334" t="s">
        <v>653</v>
      </c>
      <c r="B47" s="335"/>
      <c r="C47" s="336" t="s">
        <v>654</v>
      </c>
      <c r="D47" s="335" t="s">
        <v>114</v>
      </c>
      <c r="E47" s="335" t="s">
        <v>158</v>
      </c>
      <c r="F47" s="336" t="s">
        <v>655</v>
      </c>
      <c r="G47" s="336" t="s">
        <v>118</v>
      </c>
      <c r="H47" s="336" t="s">
        <v>119</v>
      </c>
      <c r="I47" s="337">
        <v>42</v>
      </c>
      <c r="J47" s="335" t="s">
        <v>262</v>
      </c>
      <c r="K47" s="350">
        <v>585</v>
      </c>
      <c r="L47" s="339">
        <v>15</v>
      </c>
      <c r="M47" s="339">
        <v>0</v>
      </c>
      <c r="N47" s="339">
        <v>15</v>
      </c>
      <c r="O47" s="340">
        <v>8775</v>
      </c>
      <c r="P47" s="341">
        <v>18</v>
      </c>
      <c r="Q47" s="341">
        <v>15</v>
      </c>
      <c r="R47" s="342">
        <v>0.4</v>
      </c>
      <c r="S47" s="342">
        <v>108</v>
      </c>
      <c r="T47" s="353" t="s">
        <v>663</v>
      </c>
      <c r="U47" s="341">
        <v>0</v>
      </c>
      <c r="V47" s="340">
        <v>0</v>
      </c>
      <c r="W47" s="344" t="s">
        <v>44</v>
      </c>
      <c r="X47" s="340">
        <v>8883</v>
      </c>
      <c r="Y47" s="341">
        <v>3000</v>
      </c>
      <c r="Z47" s="341">
        <v>1</v>
      </c>
      <c r="AA47" s="341">
        <v>175</v>
      </c>
      <c r="AB47" s="339">
        <v>175</v>
      </c>
      <c r="AC47" s="345" t="s">
        <v>664</v>
      </c>
      <c r="AD47" s="346">
        <v>0</v>
      </c>
      <c r="AE47" s="346"/>
      <c r="AF47" s="340">
        <v>3175</v>
      </c>
    </row>
    <row r="48" spans="1:32" ht="61" x14ac:dyDescent="0.2">
      <c r="A48" s="334" t="s">
        <v>653</v>
      </c>
      <c r="B48" s="335"/>
      <c r="C48" s="336" t="s">
        <v>654</v>
      </c>
      <c r="D48" s="335" t="s">
        <v>114</v>
      </c>
      <c r="E48" s="335" t="s">
        <v>158</v>
      </c>
      <c r="F48" s="336" t="s">
        <v>665</v>
      </c>
      <c r="G48" s="336" t="s">
        <v>121</v>
      </c>
      <c r="H48" s="336" t="s">
        <v>666</v>
      </c>
      <c r="I48" s="337">
        <v>42</v>
      </c>
      <c r="J48" s="335" t="s">
        <v>262</v>
      </c>
      <c r="K48" s="350">
        <v>585</v>
      </c>
      <c r="L48" s="339">
        <v>0</v>
      </c>
      <c r="M48" s="339">
        <v>8</v>
      </c>
      <c r="N48" s="339">
        <v>8</v>
      </c>
      <c r="O48" s="340">
        <v>4680</v>
      </c>
      <c r="P48" s="341">
        <v>18</v>
      </c>
      <c r="Q48" s="341">
        <v>68</v>
      </c>
      <c r="R48" s="342">
        <v>0.4</v>
      </c>
      <c r="S48" s="342">
        <v>489.6</v>
      </c>
      <c r="T48" s="353" t="s">
        <v>667</v>
      </c>
      <c r="U48" s="341">
        <v>0</v>
      </c>
      <c r="V48" s="340">
        <v>0</v>
      </c>
      <c r="W48" s="344"/>
      <c r="X48" s="340">
        <v>5170</v>
      </c>
      <c r="Y48" s="341">
        <v>1600</v>
      </c>
      <c r="Z48" s="341">
        <v>1</v>
      </c>
      <c r="AA48" s="341">
        <v>225</v>
      </c>
      <c r="AB48" s="339">
        <v>225</v>
      </c>
      <c r="AC48" s="345" t="s">
        <v>668</v>
      </c>
      <c r="AD48" s="346">
        <v>0</v>
      </c>
      <c r="AE48" s="346"/>
      <c r="AF48" s="340">
        <v>1825</v>
      </c>
    </row>
    <row r="49" spans="1:32" ht="61" x14ac:dyDescent="0.2">
      <c r="A49" s="334" t="s">
        <v>653</v>
      </c>
      <c r="B49" s="335"/>
      <c r="C49" s="336" t="s">
        <v>654</v>
      </c>
      <c r="D49" s="335" t="s">
        <v>114</v>
      </c>
      <c r="E49" s="335" t="s">
        <v>158</v>
      </c>
      <c r="F49" s="336" t="s">
        <v>655</v>
      </c>
      <c r="G49" s="336" t="s">
        <v>148</v>
      </c>
      <c r="H49" s="336" t="s">
        <v>617</v>
      </c>
      <c r="I49" s="337">
        <v>42</v>
      </c>
      <c r="J49" s="335" t="s">
        <v>262</v>
      </c>
      <c r="K49" s="350">
        <v>585</v>
      </c>
      <c r="L49" s="339">
        <v>9</v>
      </c>
      <c r="M49" s="339">
        <v>0</v>
      </c>
      <c r="N49" s="339">
        <v>9</v>
      </c>
      <c r="O49" s="340">
        <v>5265</v>
      </c>
      <c r="P49" s="341">
        <v>18</v>
      </c>
      <c r="Q49" s="341">
        <v>15</v>
      </c>
      <c r="R49" s="342">
        <v>0.4</v>
      </c>
      <c r="S49" s="342">
        <v>108</v>
      </c>
      <c r="T49" s="353" t="s">
        <v>669</v>
      </c>
      <c r="U49" s="341">
        <v>0</v>
      </c>
      <c r="V49" s="340">
        <v>0</v>
      </c>
      <c r="W49" s="344" t="s">
        <v>44</v>
      </c>
      <c r="X49" s="340">
        <v>5373</v>
      </c>
      <c r="Y49" s="341">
        <v>1800</v>
      </c>
      <c r="Z49" s="341">
        <v>1</v>
      </c>
      <c r="AA49" s="341">
        <v>175</v>
      </c>
      <c r="AB49" s="339">
        <v>175</v>
      </c>
      <c r="AC49" s="345" t="s">
        <v>670</v>
      </c>
      <c r="AD49" s="346">
        <v>0</v>
      </c>
      <c r="AE49" s="346"/>
      <c r="AF49" s="340">
        <v>1975</v>
      </c>
    </row>
    <row r="50" spans="1:32" ht="61" x14ac:dyDescent="0.2">
      <c r="A50" s="334" t="s">
        <v>653</v>
      </c>
      <c r="B50" s="335"/>
      <c r="C50" s="336" t="s">
        <v>654</v>
      </c>
      <c r="D50" s="335" t="s">
        <v>114</v>
      </c>
      <c r="E50" s="335" t="s">
        <v>158</v>
      </c>
      <c r="F50" s="336" t="s">
        <v>665</v>
      </c>
      <c r="G50" s="336" t="s">
        <v>671</v>
      </c>
      <c r="H50" s="336" t="s">
        <v>672</v>
      </c>
      <c r="I50" s="337">
        <v>42</v>
      </c>
      <c r="J50" s="335" t="s">
        <v>262</v>
      </c>
      <c r="K50" s="350">
        <v>585</v>
      </c>
      <c r="L50" s="339">
        <v>14</v>
      </c>
      <c r="M50" s="339">
        <v>0</v>
      </c>
      <c r="N50" s="339">
        <v>14</v>
      </c>
      <c r="O50" s="340">
        <v>8190</v>
      </c>
      <c r="P50" s="340">
        <v>18</v>
      </c>
      <c r="Q50" s="340">
        <v>68</v>
      </c>
      <c r="R50" s="355">
        <v>0.4</v>
      </c>
      <c r="S50" s="355">
        <v>489.6</v>
      </c>
      <c r="T50" s="353" t="s">
        <v>673</v>
      </c>
      <c r="U50" s="340">
        <v>110</v>
      </c>
      <c r="V50" s="340">
        <v>1540</v>
      </c>
      <c r="W50" s="344" t="s">
        <v>674</v>
      </c>
      <c r="X50" s="340">
        <v>10220</v>
      </c>
      <c r="Y50" s="340">
        <v>2800</v>
      </c>
      <c r="Z50" s="340">
        <v>1</v>
      </c>
      <c r="AA50" s="340">
        <v>225</v>
      </c>
      <c r="AB50" s="339">
        <v>225</v>
      </c>
      <c r="AC50" s="345" t="s">
        <v>675</v>
      </c>
      <c r="AD50" s="339">
        <v>0</v>
      </c>
      <c r="AE50" s="339"/>
      <c r="AF50" s="340">
        <v>3025</v>
      </c>
    </row>
    <row r="51" spans="1:32" ht="61" x14ac:dyDescent="0.2">
      <c r="A51" s="334" t="s">
        <v>653</v>
      </c>
      <c r="B51" s="335"/>
      <c r="C51" s="336" t="s">
        <v>654</v>
      </c>
      <c r="D51" s="335" t="s">
        <v>114</v>
      </c>
      <c r="E51" s="335" t="s">
        <v>158</v>
      </c>
      <c r="F51" s="336" t="s">
        <v>665</v>
      </c>
      <c r="G51" s="336" t="s">
        <v>658</v>
      </c>
      <c r="H51" s="336" t="s">
        <v>659</v>
      </c>
      <c r="I51" s="337">
        <v>56</v>
      </c>
      <c r="J51" s="335" t="s">
        <v>262</v>
      </c>
      <c r="K51" s="350">
        <v>585</v>
      </c>
      <c r="L51" s="339">
        <v>15</v>
      </c>
      <c r="M51" s="339">
        <v>0</v>
      </c>
      <c r="N51" s="339">
        <v>15</v>
      </c>
      <c r="O51" s="340">
        <v>8775</v>
      </c>
      <c r="P51" s="341">
        <v>24</v>
      </c>
      <c r="Q51" s="341">
        <v>68</v>
      </c>
      <c r="R51" s="342">
        <v>0.4</v>
      </c>
      <c r="S51" s="342">
        <v>652.79999999999995</v>
      </c>
      <c r="T51" s="353" t="s">
        <v>676</v>
      </c>
      <c r="U51" s="341">
        <v>150</v>
      </c>
      <c r="V51" s="340">
        <v>2250</v>
      </c>
      <c r="W51" s="344" t="s">
        <v>661</v>
      </c>
      <c r="X51" s="340">
        <v>11678</v>
      </c>
      <c r="Y51" s="341">
        <v>3000</v>
      </c>
      <c r="Z51" s="341">
        <v>1</v>
      </c>
      <c r="AA51" s="341">
        <v>225</v>
      </c>
      <c r="AB51" s="339">
        <v>225</v>
      </c>
      <c r="AC51" s="345" t="s">
        <v>677</v>
      </c>
      <c r="AD51" s="346">
        <v>0</v>
      </c>
      <c r="AE51" s="346"/>
      <c r="AF51" s="340">
        <v>3225</v>
      </c>
    </row>
    <row r="52" spans="1:32" ht="37" x14ac:dyDescent="0.2">
      <c r="A52" s="334" t="s">
        <v>687</v>
      </c>
      <c r="B52" s="335"/>
      <c r="C52" s="336" t="s">
        <v>688</v>
      </c>
      <c r="D52" s="335" t="s">
        <v>114</v>
      </c>
      <c r="E52" s="335" t="s">
        <v>158</v>
      </c>
      <c r="F52" s="336" t="s">
        <v>553</v>
      </c>
      <c r="G52" s="336" t="s">
        <v>699</v>
      </c>
      <c r="H52" s="336" t="s">
        <v>666</v>
      </c>
      <c r="I52" s="337">
        <v>42</v>
      </c>
      <c r="J52" s="335" t="s">
        <v>58</v>
      </c>
      <c r="K52" s="350">
        <v>585</v>
      </c>
      <c r="L52" s="339">
        <v>9</v>
      </c>
      <c r="M52" s="339">
        <v>0</v>
      </c>
      <c r="N52" s="339">
        <v>9</v>
      </c>
      <c r="O52" s="340">
        <v>5265</v>
      </c>
      <c r="P52" s="341">
        <v>28</v>
      </c>
      <c r="Q52" s="341">
        <v>68</v>
      </c>
      <c r="R52" s="342">
        <v>0.4</v>
      </c>
      <c r="S52" s="342">
        <v>761.6</v>
      </c>
      <c r="T52" s="343" t="s">
        <v>700</v>
      </c>
      <c r="U52" s="341">
        <v>0</v>
      </c>
      <c r="V52" s="340">
        <v>0</v>
      </c>
      <c r="W52" s="344" t="s">
        <v>44</v>
      </c>
      <c r="X52" s="340">
        <v>6027</v>
      </c>
      <c r="Y52" s="341">
        <v>1800</v>
      </c>
      <c r="Z52" s="341">
        <v>1</v>
      </c>
      <c r="AA52" s="341">
        <v>313</v>
      </c>
      <c r="AB52" s="339">
        <v>313</v>
      </c>
      <c r="AC52" s="345" t="s">
        <v>701</v>
      </c>
      <c r="AD52" s="346">
        <v>0</v>
      </c>
      <c r="AE52" s="346"/>
      <c r="AF52" s="340">
        <v>2113</v>
      </c>
    </row>
    <row r="53" spans="1:32" ht="37" x14ac:dyDescent="0.2">
      <c r="A53" s="334" t="s">
        <v>687</v>
      </c>
      <c r="B53" s="335"/>
      <c r="C53" s="336" t="s">
        <v>688</v>
      </c>
      <c r="D53" s="335" t="s">
        <v>114</v>
      </c>
      <c r="E53" s="335" t="s">
        <v>158</v>
      </c>
      <c r="F53" s="336" t="s">
        <v>314</v>
      </c>
      <c r="G53" s="336" t="s">
        <v>703</v>
      </c>
      <c r="H53" s="336" t="s">
        <v>283</v>
      </c>
      <c r="I53" s="337">
        <v>42</v>
      </c>
      <c r="J53" s="335" t="s">
        <v>58</v>
      </c>
      <c r="K53" s="350">
        <v>585</v>
      </c>
      <c r="L53" s="339">
        <v>0</v>
      </c>
      <c r="M53" s="339">
        <v>17</v>
      </c>
      <c r="N53" s="339">
        <v>17</v>
      </c>
      <c r="O53" s="340">
        <v>9945</v>
      </c>
      <c r="P53" s="341">
        <v>28</v>
      </c>
      <c r="Q53" s="341">
        <v>12</v>
      </c>
      <c r="R53" s="342">
        <v>0.4</v>
      </c>
      <c r="S53" s="342">
        <v>134.4</v>
      </c>
      <c r="T53" s="343" t="s">
        <v>704</v>
      </c>
      <c r="U53" s="341">
        <v>0</v>
      </c>
      <c r="V53" s="340">
        <v>0</v>
      </c>
      <c r="W53" s="344" t="s">
        <v>44</v>
      </c>
      <c r="X53" s="340">
        <v>10079</v>
      </c>
      <c r="Y53" s="341">
        <v>3400</v>
      </c>
      <c r="Z53" s="341">
        <v>1</v>
      </c>
      <c r="AA53" s="341">
        <v>154</v>
      </c>
      <c r="AB53" s="339">
        <v>154</v>
      </c>
      <c r="AC53" s="345" t="s">
        <v>705</v>
      </c>
      <c r="AD53" s="346">
        <v>0</v>
      </c>
      <c r="AE53" s="346"/>
      <c r="AF53" s="340">
        <v>3554</v>
      </c>
    </row>
    <row r="54" spans="1:32" ht="37" x14ac:dyDescent="0.2">
      <c r="A54" s="334" t="s">
        <v>715</v>
      </c>
      <c r="B54" s="335"/>
      <c r="C54" s="336" t="s">
        <v>716</v>
      </c>
      <c r="D54" s="335" t="s">
        <v>114</v>
      </c>
      <c r="E54" s="335" t="s">
        <v>158</v>
      </c>
      <c r="F54" s="336" t="s">
        <v>303</v>
      </c>
      <c r="G54" s="336" t="s">
        <v>56</v>
      </c>
      <c r="H54" s="336" t="s">
        <v>135</v>
      </c>
      <c r="I54" s="337">
        <v>42</v>
      </c>
      <c r="J54" s="335" t="s">
        <v>58</v>
      </c>
      <c r="K54" s="350">
        <v>585</v>
      </c>
      <c r="L54" s="339">
        <v>0</v>
      </c>
      <c r="M54" s="339">
        <v>9</v>
      </c>
      <c r="N54" s="339">
        <v>9</v>
      </c>
      <c r="O54" s="340">
        <v>5265</v>
      </c>
      <c r="P54" s="341">
        <v>28</v>
      </c>
      <c r="Q54" s="341">
        <v>26</v>
      </c>
      <c r="R54" s="342">
        <v>0.4</v>
      </c>
      <c r="S54" s="342">
        <v>291.2</v>
      </c>
      <c r="T54" s="343" t="s">
        <v>744</v>
      </c>
      <c r="U54" s="341">
        <v>150</v>
      </c>
      <c r="V54" s="340">
        <v>1350</v>
      </c>
      <c r="W54" s="344" t="s">
        <v>722</v>
      </c>
      <c r="X54" s="340">
        <v>6906</v>
      </c>
      <c r="Y54" s="341">
        <v>1800</v>
      </c>
      <c r="Z54" s="341">
        <v>1</v>
      </c>
      <c r="AA54" s="341">
        <v>170</v>
      </c>
      <c r="AB54" s="339">
        <v>170</v>
      </c>
      <c r="AC54" s="345" t="s">
        <v>745</v>
      </c>
      <c r="AD54" s="346">
        <v>0</v>
      </c>
      <c r="AE54" s="346"/>
      <c r="AF54" s="340">
        <v>1970</v>
      </c>
    </row>
    <row r="55" spans="1:32" ht="37" x14ac:dyDescent="0.2">
      <c r="A55" s="334" t="s">
        <v>715</v>
      </c>
      <c r="B55" s="335"/>
      <c r="C55" s="336" t="s">
        <v>716</v>
      </c>
      <c r="D55" s="335" t="s">
        <v>114</v>
      </c>
      <c r="E55" s="335" t="s">
        <v>158</v>
      </c>
      <c r="F55" s="336" t="s">
        <v>303</v>
      </c>
      <c r="G55" s="336" t="s">
        <v>65</v>
      </c>
      <c r="H55" s="336" t="s">
        <v>746</v>
      </c>
      <c r="I55" s="337">
        <v>56</v>
      </c>
      <c r="J55" s="335" t="s">
        <v>58</v>
      </c>
      <c r="K55" s="350">
        <v>585</v>
      </c>
      <c r="L55" s="339">
        <v>22</v>
      </c>
      <c r="M55" s="339">
        <v>0</v>
      </c>
      <c r="N55" s="339">
        <v>22</v>
      </c>
      <c r="O55" s="340">
        <v>12870</v>
      </c>
      <c r="P55" s="341">
        <v>28</v>
      </c>
      <c r="Q55" s="341">
        <v>26</v>
      </c>
      <c r="R55" s="342">
        <v>0.4</v>
      </c>
      <c r="S55" s="342">
        <v>291.2</v>
      </c>
      <c r="T55" s="343" t="s">
        <v>747</v>
      </c>
      <c r="U55" s="341">
        <v>300</v>
      </c>
      <c r="V55" s="340">
        <v>6600</v>
      </c>
      <c r="W55" s="344" t="s">
        <v>748</v>
      </c>
      <c r="X55" s="340">
        <v>19761</v>
      </c>
      <c r="Y55" s="341">
        <v>4400</v>
      </c>
      <c r="Z55" s="341">
        <v>1</v>
      </c>
      <c r="AA55" s="341">
        <v>170</v>
      </c>
      <c r="AB55" s="339">
        <v>170</v>
      </c>
      <c r="AC55" s="345" t="s">
        <v>749</v>
      </c>
      <c r="AD55" s="346">
        <v>0</v>
      </c>
      <c r="AE55" s="346"/>
      <c r="AF55" s="340">
        <v>4570</v>
      </c>
    </row>
    <row r="56" spans="1:32" ht="37" x14ac:dyDescent="0.2">
      <c r="A56" s="334" t="s">
        <v>715</v>
      </c>
      <c r="B56" s="335"/>
      <c r="C56" s="336" t="s">
        <v>716</v>
      </c>
      <c r="D56" s="335" t="s">
        <v>114</v>
      </c>
      <c r="E56" s="335" t="s">
        <v>158</v>
      </c>
      <c r="F56" s="336" t="s">
        <v>750</v>
      </c>
      <c r="G56" s="336" t="s">
        <v>65</v>
      </c>
      <c r="H56" s="336" t="s">
        <v>746</v>
      </c>
      <c r="I56" s="337">
        <v>56</v>
      </c>
      <c r="J56" s="335" t="s">
        <v>58</v>
      </c>
      <c r="K56" s="350">
        <v>585</v>
      </c>
      <c r="L56" s="339">
        <v>0</v>
      </c>
      <c r="M56" s="339">
        <v>15</v>
      </c>
      <c r="N56" s="339">
        <v>15</v>
      </c>
      <c r="O56" s="340">
        <v>8775</v>
      </c>
      <c r="P56" s="341">
        <v>36</v>
      </c>
      <c r="Q56" s="341">
        <v>10</v>
      </c>
      <c r="R56" s="342">
        <v>0.4</v>
      </c>
      <c r="S56" s="342">
        <v>144</v>
      </c>
      <c r="T56" s="343" t="s">
        <v>751</v>
      </c>
      <c r="U56" s="341">
        <v>300</v>
      </c>
      <c r="V56" s="340">
        <v>4500</v>
      </c>
      <c r="W56" s="344" t="s">
        <v>748</v>
      </c>
      <c r="X56" s="340">
        <v>13419</v>
      </c>
      <c r="Y56" s="341">
        <v>3000</v>
      </c>
      <c r="Z56" s="341">
        <v>1</v>
      </c>
      <c r="AA56" s="341">
        <v>175</v>
      </c>
      <c r="AB56" s="339">
        <v>175</v>
      </c>
      <c r="AC56" s="345" t="s">
        <v>752</v>
      </c>
      <c r="AD56" s="346">
        <v>0</v>
      </c>
      <c r="AE56" s="346"/>
      <c r="AF56" s="340">
        <v>3175</v>
      </c>
    </row>
    <row r="57" spans="1:32" ht="49" x14ac:dyDescent="0.2">
      <c r="A57" s="334" t="s">
        <v>715</v>
      </c>
      <c r="B57" s="335"/>
      <c r="C57" s="336" t="s">
        <v>716</v>
      </c>
      <c r="D57" s="335" t="s">
        <v>114</v>
      </c>
      <c r="E57" s="335" t="s">
        <v>158</v>
      </c>
      <c r="F57" s="336" t="s">
        <v>753</v>
      </c>
      <c r="G57" s="336" t="s">
        <v>65</v>
      </c>
      <c r="H57" s="336" t="s">
        <v>133</v>
      </c>
      <c r="I57" s="337">
        <v>42</v>
      </c>
      <c r="J57" s="335" t="s">
        <v>58</v>
      </c>
      <c r="K57" s="350">
        <v>585</v>
      </c>
      <c r="L57" s="339">
        <v>0</v>
      </c>
      <c r="M57" s="339">
        <v>0</v>
      </c>
      <c r="N57" s="339">
        <v>0</v>
      </c>
      <c r="O57" s="340">
        <v>0</v>
      </c>
      <c r="P57" s="341">
        <v>0</v>
      </c>
      <c r="Q57" s="341">
        <v>13</v>
      </c>
      <c r="R57" s="342">
        <v>0.4</v>
      </c>
      <c r="S57" s="342">
        <v>0</v>
      </c>
      <c r="T57" s="343" t="s">
        <v>754</v>
      </c>
      <c r="U57" s="341">
        <v>0</v>
      </c>
      <c r="V57" s="340">
        <v>0</v>
      </c>
      <c r="W57" s="344" t="s">
        <v>684</v>
      </c>
      <c r="X57" s="340">
        <v>0</v>
      </c>
      <c r="Y57" s="341">
        <v>0</v>
      </c>
      <c r="Z57" s="341">
        <v>0</v>
      </c>
      <c r="AA57" s="341">
        <v>205</v>
      </c>
      <c r="AB57" s="339">
        <v>0</v>
      </c>
      <c r="AC57" s="337" t="s">
        <v>755</v>
      </c>
      <c r="AD57" s="346"/>
      <c r="AE57" s="346"/>
      <c r="AF57" s="340">
        <v>0</v>
      </c>
    </row>
    <row r="58" spans="1:32" ht="37" x14ac:dyDescent="0.2">
      <c r="A58" s="334" t="s">
        <v>784</v>
      </c>
      <c r="B58" s="335"/>
      <c r="C58" s="336" t="s">
        <v>785</v>
      </c>
      <c r="D58" s="335" t="s">
        <v>114</v>
      </c>
      <c r="E58" s="335" t="s">
        <v>158</v>
      </c>
      <c r="F58" s="336" t="s">
        <v>753</v>
      </c>
      <c r="G58" s="336" t="s">
        <v>56</v>
      </c>
      <c r="H58" s="336" t="s">
        <v>135</v>
      </c>
      <c r="I58" s="337">
        <v>42</v>
      </c>
      <c r="J58" s="335" t="s">
        <v>58</v>
      </c>
      <c r="K58" s="350">
        <v>585</v>
      </c>
      <c r="L58" s="339">
        <v>22</v>
      </c>
      <c r="M58" s="339">
        <v>0</v>
      </c>
      <c r="N58" s="339">
        <v>22</v>
      </c>
      <c r="O58" s="340">
        <v>12870</v>
      </c>
      <c r="P58" s="341">
        <v>28</v>
      </c>
      <c r="Q58" s="341">
        <v>13</v>
      </c>
      <c r="R58" s="342">
        <v>0.4</v>
      </c>
      <c r="S58" s="342">
        <v>145.6</v>
      </c>
      <c r="T58" s="343" t="s">
        <v>786</v>
      </c>
      <c r="U58" s="341">
        <v>150</v>
      </c>
      <c r="V58" s="340">
        <v>3300</v>
      </c>
      <c r="W58" s="344" t="s">
        <v>722</v>
      </c>
      <c r="X58" s="340">
        <v>16316</v>
      </c>
      <c r="Y58" s="341">
        <v>4400</v>
      </c>
      <c r="Z58" s="341">
        <v>0</v>
      </c>
      <c r="AA58" s="341">
        <v>0</v>
      </c>
      <c r="AB58" s="339">
        <v>0</v>
      </c>
      <c r="AC58" s="345" t="s">
        <v>580</v>
      </c>
      <c r="AD58" s="346">
        <v>0</v>
      </c>
      <c r="AE58" s="346"/>
      <c r="AF58" s="340">
        <v>4400</v>
      </c>
    </row>
    <row r="59" spans="1:32" ht="37" x14ac:dyDescent="0.2">
      <c r="A59" s="334" t="s">
        <v>784</v>
      </c>
      <c r="B59" s="335"/>
      <c r="C59" s="336" t="s">
        <v>785</v>
      </c>
      <c r="D59" s="335" t="s">
        <v>114</v>
      </c>
      <c r="E59" s="335" t="s">
        <v>158</v>
      </c>
      <c r="F59" s="336" t="s">
        <v>787</v>
      </c>
      <c r="G59" s="336" t="s">
        <v>56</v>
      </c>
      <c r="H59" s="336" t="s">
        <v>135</v>
      </c>
      <c r="I59" s="337">
        <v>42</v>
      </c>
      <c r="J59" s="335" t="s">
        <v>58</v>
      </c>
      <c r="K59" s="350">
        <v>585</v>
      </c>
      <c r="L59" s="339">
        <v>20</v>
      </c>
      <c r="M59" s="339">
        <v>0</v>
      </c>
      <c r="N59" s="339">
        <v>20</v>
      </c>
      <c r="O59" s="340">
        <v>11700</v>
      </c>
      <c r="P59" s="341">
        <v>28</v>
      </c>
      <c r="Q59" s="341">
        <v>32</v>
      </c>
      <c r="R59" s="342">
        <v>0.4</v>
      </c>
      <c r="S59" s="342">
        <v>358.4</v>
      </c>
      <c r="T59" s="343" t="s">
        <v>788</v>
      </c>
      <c r="U59" s="341">
        <v>150</v>
      </c>
      <c r="V59" s="340">
        <v>3000</v>
      </c>
      <c r="W59" s="344" t="s">
        <v>722</v>
      </c>
      <c r="X59" s="340">
        <v>15058</v>
      </c>
      <c r="Y59" s="341">
        <v>4000</v>
      </c>
      <c r="Z59" s="341">
        <v>0</v>
      </c>
      <c r="AA59" s="341">
        <v>0</v>
      </c>
      <c r="AB59" s="339">
        <v>0</v>
      </c>
      <c r="AC59" s="345" t="s">
        <v>580</v>
      </c>
      <c r="AD59" s="346">
        <v>0</v>
      </c>
      <c r="AE59" s="346"/>
      <c r="AF59" s="340">
        <v>4000</v>
      </c>
    </row>
    <row r="60" spans="1:32" ht="25" x14ac:dyDescent="0.2">
      <c r="A60" s="334" t="s">
        <v>789</v>
      </c>
      <c r="B60" s="335"/>
      <c r="C60" s="336" t="s">
        <v>790</v>
      </c>
      <c r="D60" s="335" t="s">
        <v>114</v>
      </c>
      <c r="E60" s="335" t="s">
        <v>158</v>
      </c>
      <c r="F60" s="336" t="s">
        <v>164</v>
      </c>
      <c r="G60" s="336" t="s">
        <v>324</v>
      </c>
      <c r="H60" s="336" t="s">
        <v>803</v>
      </c>
      <c r="I60" s="337">
        <v>42</v>
      </c>
      <c r="J60" s="335" t="s">
        <v>58</v>
      </c>
      <c r="K60" s="350">
        <v>585</v>
      </c>
      <c r="L60" s="339">
        <v>5</v>
      </c>
      <c r="M60" s="339">
        <v>0</v>
      </c>
      <c r="N60" s="339">
        <v>5</v>
      </c>
      <c r="O60" s="340">
        <v>2925</v>
      </c>
      <c r="P60" s="341">
        <v>28</v>
      </c>
      <c r="Q60" s="341">
        <v>24</v>
      </c>
      <c r="R60" s="342">
        <v>0.4</v>
      </c>
      <c r="S60" s="342">
        <v>268.8</v>
      </c>
      <c r="T60" s="343" t="s">
        <v>804</v>
      </c>
      <c r="U60" s="341">
        <v>0</v>
      </c>
      <c r="V60" s="340">
        <v>0</v>
      </c>
      <c r="W60" s="344" t="s">
        <v>44</v>
      </c>
      <c r="X60" s="340">
        <v>3194</v>
      </c>
      <c r="Y60" s="341">
        <v>1000</v>
      </c>
      <c r="Z60" s="341">
        <v>1</v>
      </c>
      <c r="AA60" s="341">
        <v>225</v>
      </c>
      <c r="AB60" s="339">
        <v>225</v>
      </c>
      <c r="AC60" s="345" t="s">
        <v>805</v>
      </c>
      <c r="AD60" s="339">
        <v>0</v>
      </c>
      <c r="AE60" s="339"/>
      <c r="AF60" s="340">
        <v>1225</v>
      </c>
    </row>
    <row r="61" spans="1:32" ht="37" x14ac:dyDescent="0.2">
      <c r="A61" s="334" t="s">
        <v>789</v>
      </c>
      <c r="B61" s="335"/>
      <c r="C61" s="336" t="s">
        <v>790</v>
      </c>
      <c r="D61" s="335" t="s">
        <v>114</v>
      </c>
      <c r="E61" s="335" t="s">
        <v>158</v>
      </c>
      <c r="F61" s="336" t="s">
        <v>164</v>
      </c>
      <c r="G61" s="336" t="s">
        <v>796</v>
      </c>
      <c r="H61" s="336" t="s">
        <v>129</v>
      </c>
      <c r="I61" s="337">
        <v>56</v>
      </c>
      <c r="J61" s="335" t="s">
        <v>58</v>
      </c>
      <c r="K61" s="350">
        <v>585</v>
      </c>
      <c r="L61" s="339">
        <v>0</v>
      </c>
      <c r="M61" s="339">
        <v>10</v>
      </c>
      <c r="N61" s="339">
        <v>10</v>
      </c>
      <c r="O61" s="340">
        <v>5850</v>
      </c>
      <c r="P61" s="341">
        <v>28</v>
      </c>
      <c r="Q61" s="341">
        <v>24</v>
      </c>
      <c r="R61" s="342">
        <v>0.4</v>
      </c>
      <c r="S61" s="342">
        <v>268.8</v>
      </c>
      <c r="T61" s="343" t="s">
        <v>806</v>
      </c>
      <c r="U61" s="341">
        <v>300</v>
      </c>
      <c r="V61" s="340">
        <v>3000</v>
      </c>
      <c r="W61" s="386" t="s">
        <v>793</v>
      </c>
      <c r="X61" s="340">
        <v>9119</v>
      </c>
      <c r="Y61" s="341">
        <v>2000</v>
      </c>
      <c r="Z61" s="341">
        <v>1</v>
      </c>
      <c r="AA61" s="341">
        <v>225</v>
      </c>
      <c r="AB61" s="339">
        <v>225</v>
      </c>
      <c r="AC61" s="345" t="s">
        <v>807</v>
      </c>
      <c r="AD61" s="339">
        <v>0</v>
      </c>
      <c r="AE61" s="339"/>
      <c r="AF61" s="340">
        <v>2225</v>
      </c>
    </row>
    <row r="62" spans="1:32" ht="37" x14ac:dyDescent="0.2">
      <c r="A62" s="334" t="s">
        <v>789</v>
      </c>
      <c r="B62" s="335"/>
      <c r="C62" s="336" t="s">
        <v>790</v>
      </c>
      <c r="D62" s="335" t="s">
        <v>114</v>
      </c>
      <c r="E62" s="335" t="s">
        <v>158</v>
      </c>
      <c r="F62" s="336" t="s">
        <v>451</v>
      </c>
      <c r="G62" s="336" t="s">
        <v>796</v>
      </c>
      <c r="H62" s="336" t="s">
        <v>659</v>
      </c>
      <c r="I62" s="337">
        <v>56</v>
      </c>
      <c r="J62" s="335" t="s">
        <v>58</v>
      </c>
      <c r="K62" s="350">
        <v>585</v>
      </c>
      <c r="L62" s="339">
        <v>20</v>
      </c>
      <c r="M62" s="339">
        <v>0</v>
      </c>
      <c r="N62" s="339">
        <v>20</v>
      </c>
      <c r="O62" s="340">
        <v>11700</v>
      </c>
      <c r="P62" s="341">
        <v>36</v>
      </c>
      <c r="Q62" s="341">
        <v>16</v>
      </c>
      <c r="R62" s="342">
        <v>0.4</v>
      </c>
      <c r="S62" s="342">
        <v>230.4</v>
      </c>
      <c r="T62" s="343" t="s">
        <v>808</v>
      </c>
      <c r="U62" s="341">
        <v>150</v>
      </c>
      <c r="V62" s="340">
        <v>3000</v>
      </c>
      <c r="W62" s="344" t="s">
        <v>661</v>
      </c>
      <c r="X62" s="340">
        <v>14930</v>
      </c>
      <c r="Y62" s="341">
        <v>4000</v>
      </c>
      <c r="Z62" s="341">
        <v>1</v>
      </c>
      <c r="AA62" s="341">
        <v>225</v>
      </c>
      <c r="AB62" s="339">
        <v>225</v>
      </c>
      <c r="AC62" s="345" t="s">
        <v>809</v>
      </c>
      <c r="AD62" s="339">
        <v>0</v>
      </c>
      <c r="AE62" s="339"/>
      <c r="AF62" s="340">
        <v>4225</v>
      </c>
    </row>
    <row r="63" spans="1:32" ht="61" x14ac:dyDescent="0.2">
      <c r="A63" s="334" t="s">
        <v>819</v>
      </c>
      <c r="B63" s="335"/>
      <c r="C63" s="336" t="s">
        <v>820</v>
      </c>
      <c r="D63" s="335" t="s">
        <v>38</v>
      </c>
      <c r="E63" s="335" t="s">
        <v>158</v>
      </c>
      <c r="F63" s="336" t="s">
        <v>188</v>
      </c>
      <c r="G63" s="336" t="s">
        <v>399</v>
      </c>
      <c r="H63" s="336" t="s">
        <v>400</v>
      </c>
      <c r="I63" s="337">
        <v>45</v>
      </c>
      <c r="J63" s="335" t="s">
        <v>43</v>
      </c>
      <c r="K63" s="350">
        <v>1200</v>
      </c>
      <c r="L63" s="339">
        <v>18</v>
      </c>
      <c r="M63" s="339">
        <v>0</v>
      </c>
      <c r="N63" s="339">
        <v>18</v>
      </c>
      <c r="O63" s="340">
        <v>21600</v>
      </c>
      <c r="P63" s="341">
        <v>0</v>
      </c>
      <c r="Q63" s="341">
        <v>0</v>
      </c>
      <c r="R63" s="342">
        <v>0.4</v>
      </c>
      <c r="S63" s="342">
        <v>0</v>
      </c>
      <c r="T63" s="343"/>
      <c r="U63" s="340">
        <v>0</v>
      </c>
      <c r="V63" s="340">
        <v>0</v>
      </c>
      <c r="W63" s="344"/>
      <c r="X63" s="340">
        <v>21600</v>
      </c>
      <c r="Y63" s="340">
        <v>3600</v>
      </c>
      <c r="Z63" s="340">
        <v>15</v>
      </c>
      <c r="AA63" s="340">
        <v>980</v>
      </c>
      <c r="AB63" s="339">
        <v>14700</v>
      </c>
      <c r="AC63" s="337" t="s">
        <v>821</v>
      </c>
      <c r="AD63" s="339">
        <v>0</v>
      </c>
      <c r="AE63" s="339"/>
      <c r="AF63" s="340">
        <v>18300</v>
      </c>
    </row>
    <row r="64" spans="1:32" ht="49" x14ac:dyDescent="0.2">
      <c r="A64" s="334" t="s">
        <v>823</v>
      </c>
      <c r="B64" s="335"/>
      <c r="C64" s="336" t="s">
        <v>384</v>
      </c>
      <c r="D64" s="352" t="s">
        <v>38</v>
      </c>
      <c r="E64" s="352" t="s">
        <v>158</v>
      </c>
      <c r="F64" s="370" t="s">
        <v>655</v>
      </c>
      <c r="G64" s="370" t="s">
        <v>389</v>
      </c>
      <c r="H64" s="370" t="s">
        <v>390</v>
      </c>
      <c r="I64" s="337">
        <v>45</v>
      </c>
      <c r="J64" s="352" t="s">
        <v>262</v>
      </c>
      <c r="K64" s="350">
        <v>585</v>
      </c>
      <c r="L64" s="339">
        <v>17</v>
      </c>
      <c r="M64" s="339">
        <v>0</v>
      </c>
      <c r="N64" s="339">
        <v>17</v>
      </c>
      <c r="O64" s="340">
        <v>9945</v>
      </c>
      <c r="P64" s="341">
        <v>14</v>
      </c>
      <c r="Q64" s="341">
        <v>116</v>
      </c>
      <c r="R64" s="342">
        <v>0.4</v>
      </c>
      <c r="S64" s="342">
        <v>649.6</v>
      </c>
      <c r="T64" s="353" t="s">
        <v>824</v>
      </c>
      <c r="U64" s="341">
        <v>310</v>
      </c>
      <c r="V64" s="340">
        <v>5270</v>
      </c>
      <c r="W64" s="344" t="s">
        <v>825</v>
      </c>
      <c r="X64" s="340">
        <v>15865</v>
      </c>
      <c r="Y64" s="341">
        <v>3400</v>
      </c>
      <c r="Z64" s="340">
        <v>1</v>
      </c>
      <c r="AA64" s="340">
        <v>625</v>
      </c>
      <c r="AB64" s="339">
        <v>625</v>
      </c>
      <c r="AC64" s="345" t="s">
        <v>826</v>
      </c>
      <c r="AD64" s="346">
        <v>0</v>
      </c>
      <c r="AE64" s="346"/>
      <c r="AF64" s="340">
        <v>4025</v>
      </c>
    </row>
    <row r="65" spans="1:32" ht="49" x14ac:dyDescent="0.2">
      <c r="A65" s="334" t="s">
        <v>823</v>
      </c>
      <c r="B65" s="335"/>
      <c r="C65" s="336" t="s">
        <v>384</v>
      </c>
      <c r="D65" s="352" t="s">
        <v>38</v>
      </c>
      <c r="E65" s="352" t="s">
        <v>158</v>
      </c>
      <c r="F65" s="370" t="s">
        <v>655</v>
      </c>
      <c r="G65" s="370" t="s">
        <v>389</v>
      </c>
      <c r="H65" s="370" t="s">
        <v>390</v>
      </c>
      <c r="I65" s="337">
        <v>45</v>
      </c>
      <c r="J65" s="352" t="s">
        <v>262</v>
      </c>
      <c r="K65" s="350">
        <v>585</v>
      </c>
      <c r="L65" s="339">
        <v>0</v>
      </c>
      <c r="M65" s="339">
        <v>11</v>
      </c>
      <c r="N65" s="339">
        <v>11</v>
      </c>
      <c r="O65" s="340">
        <v>6435</v>
      </c>
      <c r="P65" s="341">
        <v>14</v>
      </c>
      <c r="Q65" s="341">
        <v>116</v>
      </c>
      <c r="R65" s="342">
        <v>0.4</v>
      </c>
      <c r="S65" s="342">
        <v>649.6</v>
      </c>
      <c r="T65" s="353" t="s">
        <v>824</v>
      </c>
      <c r="U65" s="341">
        <v>310</v>
      </c>
      <c r="V65" s="340">
        <v>3410</v>
      </c>
      <c r="W65" s="221" t="s">
        <v>825</v>
      </c>
      <c r="X65" s="387">
        <v>10495</v>
      </c>
      <c r="Y65" s="341">
        <v>2200</v>
      </c>
      <c r="Z65" s="340">
        <v>1</v>
      </c>
      <c r="AA65" s="340">
        <v>625</v>
      </c>
      <c r="AB65" s="339">
        <v>625</v>
      </c>
      <c r="AC65" s="345" t="s">
        <v>827</v>
      </c>
      <c r="AD65" s="346">
        <v>0</v>
      </c>
      <c r="AE65" s="346"/>
      <c r="AF65" s="340">
        <v>2825</v>
      </c>
    </row>
    <row r="66" spans="1:32" ht="49" x14ac:dyDescent="0.2">
      <c r="A66" s="334" t="s">
        <v>823</v>
      </c>
      <c r="B66" s="335"/>
      <c r="C66" s="336" t="s">
        <v>384</v>
      </c>
      <c r="D66" s="352" t="s">
        <v>38</v>
      </c>
      <c r="E66" s="352" t="s">
        <v>158</v>
      </c>
      <c r="F66" s="370" t="s">
        <v>456</v>
      </c>
      <c r="G66" s="370" t="s">
        <v>828</v>
      </c>
      <c r="H66" s="336" t="s">
        <v>208</v>
      </c>
      <c r="I66" s="337">
        <v>45</v>
      </c>
      <c r="J66" s="352" t="s">
        <v>58</v>
      </c>
      <c r="K66" s="350">
        <v>585</v>
      </c>
      <c r="L66" s="339">
        <v>0</v>
      </c>
      <c r="M66" s="339">
        <v>21</v>
      </c>
      <c r="N66" s="339">
        <v>21</v>
      </c>
      <c r="O66" s="340">
        <v>12285</v>
      </c>
      <c r="P66" s="341">
        <v>28</v>
      </c>
      <c r="Q66" s="341">
        <v>116</v>
      </c>
      <c r="R66" s="342">
        <v>0.4</v>
      </c>
      <c r="S66" s="342">
        <v>1299.2</v>
      </c>
      <c r="T66" s="353" t="s">
        <v>829</v>
      </c>
      <c r="U66" s="341">
        <v>235</v>
      </c>
      <c r="V66" s="340">
        <v>4935</v>
      </c>
      <c r="W66" s="388" t="s">
        <v>830</v>
      </c>
      <c r="X66" s="340">
        <v>18519</v>
      </c>
      <c r="Y66" s="341">
        <v>4200</v>
      </c>
      <c r="Z66" s="340">
        <v>1</v>
      </c>
      <c r="AA66" s="340">
        <v>459</v>
      </c>
      <c r="AB66" s="339">
        <v>459</v>
      </c>
      <c r="AC66" s="345" t="s">
        <v>831</v>
      </c>
      <c r="AD66" s="346">
        <v>0</v>
      </c>
      <c r="AE66" s="346"/>
      <c r="AF66" s="340">
        <v>4659</v>
      </c>
    </row>
    <row r="67" spans="1:32" ht="49" x14ac:dyDescent="0.2">
      <c r="A67" s="389" t="s">
        <v>891</v>
      </c>
      <c r="B67" s="390"/>
      <c r="C67" s="354" t="s">
        <v>892</v>
      </c>
      <c r="D67" s="335" t="s">
        <v>114</v>
      </c>
      <c r="E67" s="335" t="s">
        <v>158</v>
      </c>
      <c r="F67" s="336" t="s">
        <v>155</v>
      </c>
      <c r="G67" s="354" t="s">
        <v>292</v>
      </c>
      <c r="H67" s="336" t="s">
        <v>943</v>
      </c>
      <c r="I67" s="391">
        <v>42</v>
      </c>
      <c r="J67" s="392" t="s">
        <v>350</v>
      </c>
      <c r="K67" s="393">
        <v>765</v>
      </c>
      <c r="L67" s="393">
        <v>0</v>
      </c>
      <c r="M67" s="393">
        <v>20</v>
      </c>
      <c r="N67" s="339">
        <v>20</v>
      </c>
      <c r="O67" s="340">
        <v>15300</v>
      </c>
      <c r="P67" s="341">
        <v>20</v>
      </c>
      <c r="Q67" s="341">
        <v>153</v>
      </c>
      <c r="R67" s="342">
        <v>0</v>
      </c>
      <c r="S67" s="342">
        <v>3060</v>
      </c>
      <c r="T67" s="371" t="s">
        <v>893</v>
      </c>
      <c r="U67" s="341">
        <v>0</v>
      </c>
      <c r="V67" s="340">
        <v>0</v>
      </c>
      <c r="W67" s="394" t="s">
        <v>62</v>
      </c>
      <c r="X67" s="340">
        <v>18360</v>
      </c>
      <c r="Y67" s="341">
        <v>4000</v>
      </c>
      <c r="Z67" s="341">
        <v>0</v>
      </c>
      <c r="AA67" s="341">
        <v>0</v>
      </c>
      <c r="AB67" s="339">
        <v>0</v>
      </c>
      <c r="AC67" s="395" t="s">
        <v>44</v>
      </c>
      <c r="AD67" s="346">
        <v>0</v>
      </c>
      <c r="AE67" s="346"/>
      <c r="AF67" s="340">
        <v>4000</v>
      </c>
    </row>
    <row r="68" spans="1:32" ht="37" x14ac:dyDescent="0.2">
      <c r="A68" s="389" t="s">
        <v>894</v>
      </c>
      <c r="B68" s="392"/>
      <c r="C68" s="354" t="s">
        <v>895</v>
      </c>
      <c r="D68" s="335" t="s">
        <v>114</v>
      </c>
      <c r="E68" s="335" t="s">
        <v>158</v>
      </c>
      <c r="F68" s="336" t="s">
        <v>900</v>
      </c>
      <c r="G68" s="335" t="s">
        <v>901</v>
      </c>
      <c r="H68" s="354" t="s">
        <v>902</v>
      </c>
      <c r="I68" s="391">
        <v>42</v>
      </c>
      <c r="J68" s="392" t="s">
        <v>43</v>
      </c>
      <c r="K68" s="393">
        <v>753</v>
      </c>
      <c r="L68" s="393">
        <v>0</v>
      </c>
      <c r="M68" s="393">
        <v>15</v>
      </c>
      <c r="N68" s="339">
        <v>15</v>
      </c>
      <c r="O68" s="340">
        <v>11295</v>
      </c>
      <c r="P68" s="341">
        <v>540</v>
      </c>
      <c r="Q68" s="341">
        <v>3</v>
      </c>
      <c r="R68" s="342">
        <v>0</v>
      </c>
      <c r="S68" s="342">
        <v>1809</v>
      </c>
      <c r="T68" s="343" t="s">
        <v>897</v>
      </c>
      <c r="U68" s="341">
        <v>0</v>
      </c>
      <c r="V68" s="340">
        <v>0</v>
      </c>
      <c r="W68" s="344"/>
      <c r="X68" s="340">
        <v>13104</v>
      </c>
      <c r="Y68" s="341">
        <v>3000</v>
      </c>
      <c r="Z68" s="341">
        <v>0</v>
      </c>
      <c r="AA68" s="341">
        <v>0</v>
      </c>
      <c r="AB68" s="339">
        <v>0</v>
      </c>
      <c r="AC68" s="345" t="s">
        <v>44</v>
      </c>
      <c r="AD68" s="346">
        <v>5523</v>
      </c>
      <c r="AE68" s="346"/>
      <c r="AF68" s="340">
        <v>8523</v>
      </c>
    </row>
    <row r="69" spans="1:32" ht="37" x14ac:dyDescent="0.2">
      <c r="A69" s="389" t="s">
        <v>906</v>
      </c>
      <c r="B69" s="392"/>
      <c r="C69" s="354" t="s">
        <v>907</v>
      </c>
      <c r="D69" s="335" t="s">
        <v>114</v>
      </c>
      <c r="E69" s="335" t="s">
        <v>158</v>
      </c>
      <c r="F69" s="336" t="s">
        <v>900</v>
      </c>
      <c r="G69" s="335" t="s">
        <v>901</v>
      </c>
      <c r="H69" s="354" t="s">
        <v>902</v>
      </c>
      <c r="I69" s="391">
        <v>42</v>
      </c>
      <c r="J69" s="392" t="s">
        <v>43</v>
      </c>
      <c r="K69" s="393">
        <v>753</v>
      </c>
      <c r="L69" s="393">
        <v>0</v>
      </c>
      <c r="M69" s="393">
        <v>3</v>
      </c>
      <c r="N69" s="339">
        <v>3</v>
      </c>
      <c r="O69" s="340">
        <v>2259</v>
      </c>
      <c r="P69" s="341">
        <v>108</v>
      </c>
      <c r="Q69" s="341">
        <v>3</v>
      </c>
      <c r="R69" s="342">
        <v>0</v>
      </c>
      <c r="S69" s="342">
        <v>361.8</v>
      </c>
      <c r="T69" s="343" t="s">
        <v>908</v>
      </c>
      <c r="U69" s="341">
        <v>0</v>
      </c>
      <c r="V69" s="340">
        <v>0</v>
      </c>
      <c r="W69" s="344"/>
      <c r="X69" s="340">
        <v>2621</v>
      </c>
      <c r="Y69" s="341">
        <v>600</v>
      </c>
      <c r="Z69" s="341">
        <v>0</v>
      </c>
      <c r="AA69" s="341">
        <v>0</v>
      </c>
      <c r="AB69" s="339">
        <v>0</v>
      </c>
      <c r="AC69" s="345" t="s">
        <v>44</v>
      </c>
      <c r="AD69" s="346">
        <v>0</v>
      </c>
      <c r="AE69" s="346"/>
      <c r="AF69" s="340">
        <v>600</v>
      </c>
    </row>
    <row r="70" spans="1:32" ht="37" x14ac:dyDescent="0.2">
      <c r="A70" s="389" t="s">
        <v>906</v>
      </c>
      <c r="B70" s="392"/>
      <c r="C70" s="354" t="s">
        <v>907</v>
      </c>
      <c r="D70" s="335" t="s">
        <v>114</v>
      </c>
      <c r="E70" s="335" t="s">
        <v>158</v>
      </c>
      <c r="F70" s="336" t="s">
        <v>900</v>
      </c>
      <c r="G70" s="336" t="s">
        <v>909</v>
      </c>
      <c r="H70" s="336" t="s">
        <v>910</v>
      </c>
      <c r="I70" s="391">
        <v>42</v>
      </c>
      <c r="J70" s="392" t="s">
        <v>43</v>
      </c>
      <c r="K70" s="393">
        <v>753</v>
      </c>
      <c r="L70" s="393">
        <v>2</v>
      </c>
      <c r="M70" s="393">
        <v>0</v>
      </c>
      <c r="N70" s="339">
        <v>2</v>
      </c>
      <c r="O70" s="340">
        <v>1506</v>
      </c>
      <c r="P70" s="341">
        <v>72</v>
      </c>
      <c r="Q70" s="341">
        <v>3</v>
      </c>
      <c r="R70" s="342">
        <v>0</v>
      </c>
      <c r="S70" s="342">
        <v>241.2</v>
      </c>
      <c r="T70" s="343" t="s">
        <v>908</v>
      </c>
      <c r="U70" s="341">
        <v>0</v>
      </c>
      <c r="V70" s="340">
        <v>0</v>
      </c>
      <c r="W70" s="344"/>
      <c r="X70" s="340">
        <v>1747</v>
      </c>
      <c r="Y70" s="341">
        <v>400</v>
      </c>
      <c r="Z70" s="341">
        <v>0</v>
      </c>
      <c r="AA70" s="341">
        <v>0</v>
      </c>
      <c r="AB70" s="339">
        <v>0</v>
      </c>
      <c r="AC70" s="345" t="s">
        <v>44</v>
      </c>
      <c r="AD70" s="346">
        <v>0</v>
      </c>
      <c r="AE70" s="346"/>
      <c r="AF70" s="340">
        <v>400</v>
      </c>
    </row>
    <row r="71" spans="1:32" ht="37" x14ac:dyDescent="0.2">
      <c r="A71" s="389" t="s">
        <v>911</v>
      </c>
      <c r="B71" s="392"/>
      <c r="C71" s="354" t="s">
        <v>912</v>
      </c>
      <c r="D71" s="335" t="s">
        <v>114</v>
      </c>
      <c r="E71" s="335" t="s">
        <v>158</v>
      </c>
      <c r="F71" s="336" t="s">
        <v>155</v>
      </c>
      <c r="G71" s="336" t="s">
        <v>909</v>
      </c>
      <c r="H71" s="336" t="s">
        <v>910</v>
      </c>
      <c r="I71" s="391">
        <v>42</v>
      </c>
      <c r="J71" s="392" t="s">
        <v>43</v>
      </c>
      <c r="K71" s="393">
        <v>753</v>
      </c>
      <c r="L71" s="393">
        <v>16</v>
      </c>
      <c r="M71" s="393">
        <v>0</v>
      </c>
      <c r="N71" s="339">
        <v>16</v>
      </c>
      <c r="O71" s="396">
        <v>12048</v>
      </c>
      <c r="P71" s="341">
        <v>576</v>
      </c>
      <c r="Q71" s="341">
        <v>3</v>
      </c>
      <c r="R71" s="342">
        <v>0</v>
      </c>
      <c r="S71" s="342">
        <v>1929.6</v>
      </c>
      <c r="T71" s="371" t="s">
        <v>913</v>
      </c>
      <c r="U71" s="341">
        <v>0</v>
      </c>
      <c r="V71" s="340">
        <v>0</v>
      </c>
      <c r="W71" s="344" t="s">
        <v>44</v>
      </c>
      <c r="X71" s="340">
        <v>13978</v>
      </c>
      <c r="Y71" s="341">
        <v>3200</v>
      </c>
      <c r="Z71" s="341">
        <v>0</v>
      </c>
      <c r="AA71" s="341">
        <v>0</v>
      </c>
      <c r="AB71" s="339">
        <v>0</v>
      </c>
      <c r="AC71" s="345" t="s">
        <v>44</v>
      </c>
      <c r="AD71" s="346">
        <v>5523</v>
      </c>
      <c r="AE71" s="346" t="s">
        <v>914</v>
      </c>
      <c r="AF71" s="340">
        <v>8723</v>
      </c>
    </row>
    <row r="72" spans="1:32" ht="25" x14ac:dyDescent="0.2">
      <c r="A72" s="389" t="s">
        <v>911</v>
      </c>
      <c r="B72" s="392"/>
      <c r="C72" s="354" t="s">
        <v>912</v>
      </c>
      <c r="D72" s="335" t="s">
        <v>114</v>
      </c>
      <c r="E72" s="335" t="s">
        <v>158</v>
      </c>
      <c r="F72" s="336" t="s">
        <v>155</v>
      </c>
      <c r="G72" s="336" t="s">
        <v>152</v>
      </c>
      <c r="H72" s="354" t="s">
        <v>133</v>
      </c>
      <c r="I72" s="391">
        <v>42</v>
      </c>
      <c r="J72" s="392" t="s">
        <v>43</v>
      </c>
      <c r="K72" s="393">
        <v>1200</v>
      </c>
      <c r="L72" s="393">
        <v>0</v>
      </c>
      <c r="M72" s="393">
        <v>18</v>
      </c>
      <c r="N72" s="339">
        <v>18</v>
      </c>
      <c r="O72" s="397">
        <v>21600</v>
      </c>
      <c r="P72" s="341">
        <v>648</v>
      </c>
      <c r="Q72" s="341">
        <v>3</v>
      </c>
      <c r="R72" s="342">
        <v>0</v>
      </c>
      <c r="S72" s="342">
        <v>2170.8000000000002</v>
      </c>
      <c r="T72" s="371" t="s">
        <v>897</v>
      </c>
      <c r="U72" s="341">
        <v>0</v>
      </c>
      <c r="V72" s="340">
        <v>0</v>
      </c>
      <c r="W72" s="344" t="s">
        <v>44</v>
      </c>
      <c r="X72" s="340">
        <v>23771</v>
      </c>
      <c r="Y72" s="341">
        <v>3600</v>
      </c>
      <c r="Z72" s="341">
        <v>0</v>
      </c>
      <c r="AA72" s="341">
        <v>0</v>
      </c>
      <c r="AB72" s="339">
        <v>0</v>
      </c>
      <c r="AC72" s="345" t="s">
        <v>44</v>
      </c>
      <c r="AD72" s="346">
        <v>5523</v>
      </c>
      <c r="AE72" s="346" t="s">
        <v>914</v>
      </c>
      <c r="AF72" s="340">
        <v>9123</v>
      </c>
    </row>
    <row r="73" spans="1:32" ht="37" x14ac:dyDescent="0.2">
      <c r="A73" s="389" t="s">
        <v>911</v>
      </c>
      <c r="B73" s="392"/>
      <c r="C73" s="354" t="s">
        <v>912</v>
      </c>
      <c r="D73" s="335" t="s">
        <v>114</v>
      </c>
      <c r="E73" s="335" t="s">
        <v>158</v>
      </c>
      <c r="F73" s="336" t="s">
        <v>155</v>
      </c>
      <c r="G73" s="336" t="s">
        <v>917</v>
      </c>
      <c r="H73" s="336" t="s">
        <v>746</v>
      </c>
      <c r="I73" s="391">
        <v>56</v>
      </c>
      <c r="J73" s="392" t="s">
        <v>43</v>
      </c>
      <c r="K73" s="393">
        <v>1200</v>
      </c>
      <c r="L73" s="393">
        <v>0</v>
      </c>
      <c r="M73" s="393">
        <v>18</v>
      </c>
      <c r="N73" s="339">
        <v>18</v>
      </c>
      <c r="O73" s="340">
        <v>21600</v>
      </c>
      <c r="P73" s="341">
        <v>648</v>
      </c>
      <c r="Q73" s="341">
        <v>3</v>
      </c>
      <c r="R73" s="342">
        <v>0</v>
      </c>
      <c r="S73" s="342">
        <v>2170.8000000000002</v>
      </c>
      <c r="T73" s="371" t="s">
        <v>897</v>
      </c>
      <c r="U73" s="341">
        <v>0</v>
      </c>
      <c r="V73" s="340">
        <v>0</v>
      </c>
      <c r="W73" s="344" t="s">
        <v>44</v>
      </c>
      <c r="X73" s="340">
        <v>23771</v>
      </c>
      <c r="Y73" s="341">
        <v>3600</v>
      </c>
      <c r="Z73" s="341">
        <v>0</v>
      </c>
      <c r="AA73" s="341">
        <v>0</v>
      </c>
      <c r="AB73" s="339">
        <v>0</v>
      </c>
      <c r="AC73" s="345" t="s">
        <v>44</v>
      </c>
      <c r="AD73" s="346">
        <v>0</v>
      </c>
      <c r="AE73" s="346" t="s">
        <v>918</v>
      </c>
      <c r="AF73" s="340">
        <v>3600</v>
      </c>
    </row>
    <row r="74" spans="1:32" x14ac:dyDescent="0.2">
      <c r="A74" s="425" t="s">
        <v>951</v>
      </c>
      <c r="B74" s="425"/>
      <c r="C74" s="425"/>
      <c r="D74" s="425"/>
      <c r="E74" s="425"/>
      <c r="F74" s="425"/>
      <c r="G74" s="425"/>
      <c r="H74" s="425"/>
      <c r="I74" s="425"/>
      <c r="J74" s="425"/>
      <c r="K74" s="425"/>
      <c r="L74" s="425"/>
      <c r="M74" s="425"/>
      <c r="N74" s="426">
        <f>SUM(N2:N73)</f>
        <v>1307</v>
      </c>
      <c r="O74" s="425"/>
      <c r="P74" s="425"/>
      <c r="Q74" s="425"/>
      <c r="R74" s="425"/>
      <c r="S74" s="425"/>
      <c r="T74" s="425"/>
      <c r="U74" s="425"/>
      <c r="V74" s="425"/>
      <c r="W74" s="425"/>
      <c r="X74" s="425"/>
      <c r="Y74" s="425"/>
      <c r="Z74" s="425"/>
      <c r="AA74" s="425"/>
      <c r="AB74" s="425"/>
      <c r="AC74" s="425"/>
      <c r="AD74" s="425"/>
      <c r="AE74" s="425"/>
      <c r="AF74" s="427">
        <f>SUM(AF2:AF73)</f>
        <v>425818</v>
      </c>
    </row>
    <row r="75" spans="1:32" x14ac:dyDescent="0.2">
      <c r="A75" s="208"/>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5201F-47B6-4042-AD19-3B754C79B04D}">
  <dimension ref="A1:U49"/>
  <sheetViews>
    <sheetView topLeftCell="A41" workbookViewId="0">
      <selection activeCell="A48" sqref="A48:U48"/>
    </sheetView>
  </sheetViews>
  <sheetFormatPr baseColWidth="10" defaultRowHeight="16" x14ac:dyDescent="0.2"/>
  <sheetData>
    <row r="1" spans="1:21"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9" t="s">
        <v>22</v>
      </c>
      <c r="P1" s="11" t="s">
        <v>23</v>
      </c>
      <c r="Q1" s="11" t="s">
        <v>24</v>
      </c>
      <c r="R1" s="20" t="s">
        <v>25</v>
      </c>
      <c r="S1" s="22" t="s">
        <v>27</v>
      </c>
      <c r="T1" s="23" t="s">
        <v>28</v>
      </c>
      <c r="U1" s="24" t="s">
        <v>29</v>
      </c>
    </row>
    <row r="2" spans="1:21" ht="25" x14ac:dyDescent="0.2">
      <c r="A2" s="40" t="s">
        <v>50</v>
      </c>
      <c r="B2" s="40" t="s">
        <v>51</v>
      </c>
      <c r="C2" s="49" t="s">
        <v>62</v>
      </c>
      <c r="D2" s="135" t="s">
        <v>53</v>
      </c>
      <c r="E2" s="135" t="s">
        <v>63</v>
      </c>
      <c r="F2" s="143" t="s">
        <v>64</v>
      </c>
      <c r="G2" s="143" t="s">
        <v>65</v>
      </c>
      <c r="H2" s="143" t="s">
        <v>66</v>
      </c>
      <c r="I2" s="136">
        <v>56</v>
      </c>
      <c r="J2" s="40" t="s">
        <v>58</v>
      </c>
      <c r="K2" s="41">
        <v>585</v>
      </c>
      <c r="L2" s="144">
        <v>0</v>
      </c>
      <c r="M2" s="144">
        <v>18</v>
      </c>
      <c r="N2" s="144">
        <v>18</v>
      </c>
      <c r="O2" s="145">
        <v>3600</v>
      </c>
      <c r="P2" s="145">
        <v>1</v>
      </c>
      <c r="Q2" s="145">
        <v>500</v>
      </c>
      <c r="R2" s="144">
        <v>500</v>
      </c>
      <c r="S2" s="151">
        <v>0</v>
      </c>
      <c r="T2" s="151"/>
      <c r="U2" s="145">
        <v>4100</v>
      </c>
    </row>
    <row r="3" spans="1:21" ht="25" x14ac:dyDescent="0.2">
      <c r="A3" s="40" t="s">
        <v>70</v>
      </c>
      <c r="B3" s="40"/>
      <c r="C3" s="49" t="s">
        <v>71</v>
      </c>
      <c r="D3" s="135" t="s">
        <v>53</v>
      </c>
      <c r="E3" s="135" t="s">
        <v>63</v>
      </c>
      <c r="F3" s="143" t="s">
        <v>64</v>
      </c>
      <c r="G3" s="143" t="s">
        <v>101</v>
      </c>
      <c r="H3" s="143" t="s">
        <v>102</v>
      </c>
      <c r="I3" s="136">
        <v>45</v>
      </c>
      <c r="J3" s="40" t="s">
        <v>58</v>
      </c>
      <c r="K3" s="41">
        <v>585</v>
      </c>
      <c r="L3" s="144">
        <v>21</v>
      </c>
      <c r="M3" s="144">
        <v>0</v>
      </c>
      <c r="N3" s="144">
        <v>21</v>
      </c>
      <c r="O3" s="145">
        <v>4200</v>
      </c>
      <c r="P3" s="145">
        <v>1</v>
      </c>
      <c r="Q3" s="145">
        <v>500</v>
      </c>
      <c r="R3" s="144">
        <v>500</v>
      </c>
      <c r="S3" s="151">
        <v>0</v>
      </c>
      <c r="T3" s="151"/>
      <c r="U3" s="145">
        <v>4700</v>
      </c>
    </row>
    <row r="4" spans="1:21" ht="49" x14ac:dyDescent="0.2">
      <c r="A4" s="40" t="s">
        <v>107</v>
      </c>
      <c r="B4" s="40"/>
      <c r="C4" s="88" t="s">
        <v>108</v>
      </c>
      <c r="D4" s="135" t="s">
        <v>53</v>
      </c>
      <c r="E4" s="135" t="s">
        <v>63</v>
      </c>
      <c r="F4" s="143" t="s">
        <v>64</v>
      </c>
      <c r="G4" s="158" t="s">
        <v>65</v>
      </c>
      <c r="H4" s="143" t="s">
        <v>66</v>
      </c>
      <c r="I4" s="136">
        <v>56</v>
      </c>
      <c r="J4" s="40" t="s">
        <v>58</v>
      </c>
      <c r="K4" s="41">
        <v>585</v>
      </c>
      <c r="L4" s="144">
        <v>25</v>
      </c>
      <c r="M4" s="144">
        <v>0</v>
      </c>
      <c r="N4" s="144">
        <v>25</v>
      </c>
      <c r="O4" s="145">
        <v>5000</v>
      </c>
      <c r="P4" s="145">
        <v>1</v>
      </c>
      <c r="Q4" s="145">
        <v>500</v>
      </c>
      <c r="R4" s="144">
        <v>500</v>
      </c>
      <c r="S4" s="151">
        <v>0</v>
      </c>
      <c r="T4" s="151"/>
      <c r="U4" s="145">
        <v>5500</v>
      </c>
    </row>
    <row r="5" spans="1:21" ht="25" x14ac:dyDescent="0.2">
      <c r="A5" s="40" t="s">
        <v>112</v>
      </c>
      <c r="B5" s="40"/>
      <c r="C5" s="49" t="s">
        <v>153</v>
      </c>
      <c r="D5" s="135" t="s">
        <v>114</v>
      </c>
      <c r="E5" s="135" t="s">
        <v>63</v>
      </c>
      <c r="F5" s="143" t="s">
        <v>155</v>
      </c>
      <c r="G5" s="143" t="s">
        <v>156</v>
      </c>
      <c r="H5" s="143" t="s">
        <v>156</v>
      </c>
      <c r="I5" s="136"/>
      <c r="J5" s="40" t="s">
        <v>43</v>
      </c>
      <c r="K5" s="50">
        <v>0</v>
      </c>
      <c r="L5" s="144">
        <v>25</v>
      </c>
      <c r="M5" s="55">
        <v>0</v>
      </c>
      <c r="N5" s="144">
        <v>25</v>
      </c>
      <c r="O5" s="145">
        <v>5000</v>
      </c>
      <c r="P5" s="145">
        <v>0</v>
      </c>
      <c r="Q5" s="145">
        <v>0</v>
      </c>
      <c r="R5" s="144">
        <v>0</v>
      </c>
      <c r="S5" s="151">
        <v>0</v>
      </c>
      <c r="T5" s="151"/>
      <c r="U5" s="145">
        <v>5000</v>
      </c>
    </row>
    <row r="6" spans="1:21" ht="25" x14ac:dyDescent="0.2">
      <c r="A6" s="40" t="s">
        <v>112</v>
      </c>
      <c r="B6" s="40"/>
      <c r="C6" s="49" t="s">
        <v>153</v>
      </c>
      <c r="D6" s="135" t="s">
        <v>114</v>
      </c>
      <c r="E6" s="135" t="s">
        <v>63</v>
      </c>
      <c r="F6" s="143" t="s">
        <v>155</v>
      </c>
      <c r="G6" s="143" t="s">
        <v>156</v>
      </c>
      <c r="H6" s="143" t="s">
        <v>156</v>
      </c>
      <c r="I6" s="136"/>
      <c r="J6" s="40" t="s">
        <v>43</v>
      </c>
      <c r="K6" s="50">
        <v>0</v>
      </c>
      <c r="L6" s="144">
        <v>0</v>
      </c>
      <c r="M6" s="55">
        <v>30</v>
      </c>
      <c r="N6" s="144">
        <v>30</v>
      </c>
      <c r="O6" s="145">
        <v>6000</v>
      </c>
      <c r="P6" s="145">
        <v>0</v>
      </c>
      <c r="Q6" s="145">
        <v>0</v>
      </c>
      <c r="R6" s="144">
        <v>0</v>
      </c>
      <c r="S6" s="151">
        <v>0</v>
      </c>
      <c r="T6" s="151"/>
      <c r="U6" s="145">
        <v>6000</v>
      </c>
    </row>
    <row r="7" spans="1:21" ht="61" x14ac:dyDescent="0.2">
      <c r="A7" s="63" t="s">
        <v>175</v>
      </c>
      <c r="B7" s="57" t="s">
        <v>51</v>
      </c>
      <c r="C7" s="58" t="s">
        <v>176</v>
      </c>
      <c r="D7" s="33" t="s">
        <v>38</v>
      </c>
      <c r="E7" s="33" t="s">
        <v>63</v>
      </c>
      <c r="F7" s="188" t="s">
        <v>180</v>
      </c>
      <c r="G7" s="188" t="s">
        <v>181</v>
      </c>
      <c r="H7" s="188" t="s">
        <v>182</v>
      </c>
      <c r="I7" s="136">
        <v>45</v>
      </c>
      <c r="J7" s="64" t="s">
        <v>43</v>
      </c>
      <c r="K7" s="41">
        <v>1200</v>
      </c>
      <c r="L7" s="144">
        <v>0</v>
      </c>
      <c r="M7" s="144">
        <v>0</v>
      </c>
      <c r="N7" s="144">
        <v>0</v>
      </c>
      <c r="O7" s="145">
        <v>0</v>
      </c>
      <c r="P7" s="145">
        <v>0</v>
      </c>
      <c r="Q7" s="145">
        <v>410</v>
      </c>
      <c r="R7" s="144">
        <v>0</v>
      </c>
      <c r="S7" s="151">
        <v>0</v>
      </c>
      <c r="T7" s="151"/>
      <c r="U7" s="145">
        <v>0</v>
      </c>
    </row>
    <row r="8" spans="1:21" ht="25" x14ac:dyDescent="0.2">
      <c r="A8" s="63" t="s">
        <v>185</v>
      </c>
      <c r="B8" s="63"/>
      <c r="C8" s="49" t="s">
        <v>187</v>
      </c>
      <c r="D8" s="33" t="s">
        <v>38</v>
      </c>
      <c r="E8" s="33" t="s">
        <v>63</v>
      </c>
      <c r="F8" s="188" t="s">
        <v>196</v>
      </c>
      <c r="G8" s="188" t="s">
        <v>181</v>
      </c>
      <c r="H8" s="188" t="s">
        <v>182</v>
      </c>
      <c r="I8" s="136">
        <v>45</v>
      </c>
      <c r="J8" s="64" t="s">
        <v>43</v>
      </c>
      <c r="K8" s="41">
        <v>1200</v>
      </c>
      <c r="L8" s="144">
        <v>17</v>
      </c>
      <c r="M8" s="144">
        <v>0</v>
      </c>
      <c r="N8" s="144">
        <v>17</v>
      </c>
      <c r="O8" s="145">
        <v>3400</v>
      </c>
      <c r="P8" s="145">
        <v>14</v>
      </c>
      <c r="Q8" s="145">
        <v>410</v>
      </c>
      <c r="R8" s="144">
        <v>5740</v>
      </c>
      <c r="S8" s="151">
        <v>0</v>
      </c>
      <c r="T8" s="151"/>
      <c r="U8" s="145">
        <v>9140</v>
      </c>
    </row>
    <row r="9" spans="1:21" ht="61" x14ac:dyDescent="0.2">
      <c r="A9" s="63" t="s">
        <v>201</v>
      </c>
      <c r="B9" s="63" t="s">
        <v>204</v>
      </c>
      <c r="C9" s="49" t="s">
        <v>202</v>
      </c>
      <c r="D9" s="33" t="s">
        <v>38</v>
      </c>
      <c r="E9" s="33" t="s">
        <v>63</v>
      </c>
      <c r="F9" s="188" t="s">
        <v>40</v>
      </c>
      <c r="G9" s="188" t="s">
        <v>128</v>
      </c>
      <c r="H9" s="143" t="s">
        <v>205</v>
      </c>
      <c r="I9" s="136">
        <v>45</v>
      </c>
      <c r="J9" s="64" t="s">
        <v>43</v>
      </c>
      <c r="K9" s="41">
        <v>1200</v>
      </c>
      <c r="L9" s="144">
        <v>0</v>
      </c>
      <c r="M9" s="144">
        <v>17</v>
      </c>
      <c r="N9" s="144">
        <v>17</v>
      </c>
      <c r="O9" s="145">
        <v>3400</v>
      </c>
      <c r="P9" s="145">
        <v>17</v>
      </c>
      <c r="Q9" s="145">
        <v>330</v>
      </c>
      <c r="R9" s="144">
        <v>5610</v>
      </c>
      <c r="S9" s="151">
        <v>0</v>
      </c>
      <c r="T9" s="151"/>
      <c r="U9" s="145">
        <v>9010</v>
      </c>
    </row>
    <row r="10" spans="1:21" ht="61" x14ac:dyDescent="0.2">
      <c r="A10" s="63" t="s">
        <v>201</v>
      </c>
      <c r="B10" s="63"/>
      <c r="C10" s="49" t="s">
        <v>202</v>
      </c>
      <c r="D10" s="33" t="s">
        <v>38</v>
      </c>
      <c r="E10" s="33" t="s">
        <v>63</v>
      </c>
      <c r="F10" s="188" t="s">
        <v>40</v>
      </c>
      <c r="G10" s="188" t="s">
        <v>207</v>
      </c>
      <c r="H10" s="143" t="s">
        <v>208</v>
      </c>
      <c r="I10" s="136">
        <v>45</v>
      </c>
      <c r="J10" s="64" t="s">
        <v>43</v>
      </c>
      <c r="K10" s="41">
        <v>1200</v>
      </c>
      <c r="L10" s="144">
        <v>17</v>
      </c>
      <c r="M10" s="144">
        <v>0</v>
      </c>
      <c r="N10" s="144">
        <v>17</v>
      </c>
      <c r="O10" s="145">
        <v>3400</v>
      </c>
      <c r="P10" s="145">
        <v>17</v>
      </c>
      <c r="Q10" s="145">
        <v>330</v>
      </c>
      <c r="R10" s="144">
        <v>5610</v>
      </c>
      <c r="S10" s="151">
        <v>0</v>
      </c>
      <c r="T10" s="151"/>
      <c r="U10" s="145">
        <v>9010</v>
      </c>
    </row>
    <row r="11" spans="1:21" ht="25" x14ac:dyDescent="0.2">
      <c r="A11" s="40" t="s">
        <v>209</v>
      </c>
      <c r="B11" s="40"/>
      <c r="C11" s="49" t="s">
        <v>217</v>
      </c>
      <c r="D11" s="135" t="s">
        <v>38</v>
      </c>
      <c r="E11" s="135" t="s">
        <v>63</v>
      </c>
      <c r="F11" s="143" t="s">
        <v>218</v>
      </c>
      <c r="G11" s="143" t="s">
        <v>211</v>
      </c>
      <c r="H11" s="143" t="s">
        <v>212</v>
      </c>
      <c r="I11" s="136">
        <v>60</v>
      </c>
      <c r="J11" s="40" t="s">
        <v>43</v>
      </c>
      <c r="K11" s="41">
        <v>1200</v>
      </c>
      <c r="L11" s="144">
        <v>12</v>
      </c>
      <c r="M11" s="144">
        <v>0</v>
      </c>
      <c r="N11" s="144">
        <v>12</v>
      </c>
      <c r="O11" s="145">
        <v>2400</v>
      </c>
      <c r="P11" s="145">
        <v>17</v>
      </c>
      <c r="Q11" s="145">
        <v>330</v>
      </c>
      <c r="R11" s="144">
        <v>5610</v>
      </c>
      <c r="S11" s="144">
        <v>0</v>
      </c>
      <c r="T11" s="144"/>
      <c r="U11" s="145">
        <v>8010</v>
      </c>
    </row>
    <row r="12" spans="1:21" ht="49" x14ac:dyDescent="0.2">
      <c r="A12" s="40" t="s">
        <v>209</v>
      </c>
      <c r="B12" s="40"/>
      <c r="C12" s="49" t="s">
        <v>210</v>
      </c>
      <c r="D12" s="135" t="s">
        <v>38</v>
      </c>
      <c r="E12" s="135" t="s">
        <v>63</v>
      </c>
      <c r="F12" s="143" t="s">
        <v>218</v>
      </c>
      <c r="G12" s="154" t="s">
        <v>219</v>
      </c>
      <c r="H12" s="143" t="s">
        <v>220</v>
      </c>
      <c r="I12" s="136">
        <v>45</v>
      </c>
      <c r="J12" s="40" t="s">
        <v>43</v>
      </c>
      <c r="K12" s="41">
        <v>1200</v>
      </c>
      <c r="L12" s="144">
        <v>0</v>
      </c>
      <c r="M12" s="144">
        <v>17</v>
      </c>
      <c r="N12" s="144">
        <v>17</v>
      </c>
      <c r="O12" s="145">
        <v>3400</v>
      </c>
      <c r="P12" s="145">
        <v>17</v>
      </c>
      <c r="Q12" s="145">
        <v>330</v>
      </c>
      <c r="R12" s="144">
        <v>5610</v>
      </c>
      <c r="S12" s="151">
        <v>0</v>
      </c>
      <c r="T12" s="151"/>
      <c r="U12" s="145">
        <v>9010</v>
      </c>
    </row>
    <row r="13" spans="1:21" ht="37" x14ac:dyDescent="0.2">
      <c r="A13" s="73" t="s">
        <v>229</v>
      </c>
      <c r="B13" s="73"/>
      <c r="C13" s="45" t="s">
        <v>230</v>
      </c>
      <c r="D13" s="73" t="s">
        <v>38</v>
      </c>
      <c r="E13" s="73" t="s">
        <v>63</v>
      </c>
      <c r="F13" s="163" t="s">
        <v>245</v>
      </c>
      <c r="G13" s="199" t="s">
        <v>246</v>
      </c>
      <c r="H13" s="199" t="s">
        <v>247</v>
      </c>
      <c r="I13" s="200">
        <v>45</v>
      </c>
      <c r="J13" s="73" t="s">
        <v>43</v>
      </c>
      <c r="K13" s="201">
        <v>1200</v>
      </c>
      <c r="L13" s="201">
        <v>0</v>
      </c>
      <c r="M13" s="201">
        <v>0</v>
      </c>
      <c r="N13" s="201">
        <v>0</v>
      </c>
      <c r="O13" s="201">
        <v>0</v>
      </c>
      <c r="P13" s="201">
        <v>0</v>
      </c>
      <c r="Q13" s="201">
        <v>160</v>
      </c>
      <c r="R13" s="201">
        <v>0</v>
      </c>
      <c r="S13" s="201">
        <v>0</v>
      </c>
      <c r="T13" s="206"/>
      <c r="U13" s="201">
        <v>0</v>
      </c>
    </row>
    <row r="14" spans="1:21" ht="25" x14ac:dyDescent="0.2">
      <c r="A14" s="88" t="s">
        <v>229</v>
      </c>
      <c r="B14" s="88"/>
      <c r="C14" s="49" t="s">
        <v>230</v>
      </c>
      <c r="D14" s="135" t="s">
        <v>38</v>
      </c>
      <c r="E14" s="135" t="s">
        <v>63</v>
      </c>
      <c r="F14" s="143" t="s">
        <v>251</v>
      </c>
      <c r="G14" s="143" t="s">
        <v>252</v>
      </c>
      <c r="H14" s="188" t="s">
        <v>253</v>
      </c>
      <c r="I14" s="136">
        <v>45</v>
      </c>
      <c r="J14" s="40" t="s">
        <v>58</v>
      </c>
      <c r="K14" s="41">
        <v>585</v>
      </c>
      <c r="L14" s="144">
        <v>22</v>
      </c>
      <c r="M14" s="144">
        <v>0</v>
      </c>
      <c r="N14" s="144">
        <v>22</v>
      </c>
      <c r="O14" s="146">
        <v>4400</v>
      </c>
      <c r="P14" s="146">
        <v>1</v>
      </c>
      <c r="Q14" s="146">
        <v>650</v>
      </c>
      <c r="R14" s="144">
        <v>650</v>
      </c>
      <c r="S14" s="151">
        <v>0</v>
      </c>
      <c r="T14" s="151"/>
      <c r="U14" s="145">
        <v>5050</v>
      </c>
    </row>
    <row r="15" spans="1:21" ht="25" x14ac:dyDescent="0.2">
      <c r="A15" s="88" t="s">
        <v>229</v>
      </c>
      <c r="B15" s="88"/>
      <c r="C15" s="49" t="s">
        <v>230</v>
      </c>
      <c r="D15" s="135" t="s">
        <v>38</v>
      </c>
      <c r="E15" s="135" t="s">
        <v>63</v>
      </c>
      <c r="F15" s="143" t="s">
        <v>256</v>
      </c>
      <c r="G15" s="143" t="s">
        <v>257</v>
      </c>
      <c r="H15" s="188" t="s">
        <v>942</v>
      </c>
      <c r="I15" s="136">
        <v>45</v>
      </c>
      <c r="J15" s="40" t="s">
        <v>58</v>
      </c>
      <c r="K15" s="41">
        <v>585</v>
      </c>
      <c r="L15" s="144">
        <v>0</v>
      </c>
      <c r="M15" s="144">
        <v>25</v>
      </c>
      <c r="N15" s="144">
        <v>25</v>
      </c>
      <c r="O15" s="146">
        <v>5000</v>
      </c>
      <c r="P15" s="146">
        <v>1</v>
      </c>
      <c r="Q15" s="146">
        <v>160</v>
      </c>
      <c r="R15" s="144">
        <v>160</v>
      </c>
      <c r="S15" s="151">
        <v>1</v>
      </c>
      <c r="T15" s="151"/>
      <c r="U15" s="145">
        <v>5161</v>
      </c>
    </row>
    <row r="16" spans="1:21" ht="25" x14ac:dyDescent="0.2">
      <c r="A16" s="88" t="s">
        <v>229</v>
      </c>
      <c r="B16" s="88"/>
      <c r="C16" s="49" t="s">
        <v>230</v>
      </c>
      <c r="D16" s="135" t="s">
        <v>38</v>
      </c>
      <c r="E16" s="135" t="s">
        <v>63</v>
      </c>
      <c r="F16" s="188" t="s">
        <v>180</v>
      </c>
      <c r="G16" s="143" t="s">
        <v>252</v>
      </c>
      <c r="H16" s="188" t="s">
        <v>253</v>
      </c>
      <c r="I16" s="136">
        <v>45</v>
      </c>
      <c r="J16" s="40" t="s">
        <v>58</v>
      </c>
      <c r="K16" s="41">
        <v>585</v>
      </c>
      <c r="L16" s="144">
        <v>26</v>
      </c>
      <c r="M16" s="144">
        <v>0</v>
      </c>
      <c r="N16" s="144">
        <v>26</v>
      </c>
      <c r="O16" s="146">
        <v>5200</v>
      </c>
      <c r="P16" s="146">
        <v>1</v>
      </c>
      <c r="Q16" s="146">
        <v>410</v>
      </c>
      <c r="R16" s="144">
        <v>410</v>
      </c>
      <c r="S16" s="151">
        <v>0</v>
      </c>
      <c r="T16" s="151"/>
      <c r="U16" s="145">
        <v>5610</v>
      </c>
    </row>
    <row r="17" spans="1:21" ht="25" x14ac:dyDescent="0.2">
      <c r="A17" s="40" t="s">
        <v>329</v>
      </c>
      <c r="B17" s="40"/>
      <c r="C17" s="49" t="s">
        <v>330</v>
      </c>
      <c r="D17" s="135" t="s">
        <v>38</v>
      </c>
      <c r="E17" s="135" t="s">
        <v>63</v>
      </c>
      <c r="F17" s="143" t="s">
        <v>256</v>
      </c>
      <c r="G17" s="143" t="s">
        <v>338</v>
      </c>
      <c r="H17" s="143" t="s">
        <v>336</v>
      </c>
      <c r="I17" s="136">
        <v>45</v>
      </c>
      <c r="J17" s="40" t="s">
        <v>58</v>
      </c>
      <c r="K17" s="41">
        <v>585</v>
      </c>
      <c r="L17" s="144">
        <v>0</v>
      </c>
      <c r="M17" s="144">
        <v>19</v>
      </c>
      <c r="N17" s="144">
        <v>19</v>
      </c>
      <c r="O17" s="145">
        <v>3800</v>
      </c>
      <c r="P17" s="145">
        <v>1</v>
      </c>
      <c r="Q17" s="145">
        <v>160</v>
      </c>
      <c r="R17" s="144">
        <v>160</v>
      </c>
      <c r="S17" s="151">
        <v>0</v>
      </c>
      <c r="T17" s="151"/>
      <c r="U17" s="145">
        <v>3960</v>
      </c>
    </row>
    <row r="18" spans="1:21" ht="37" x14ac:dyDescent="0.2">
      <c r="A18" s="40" t="s">
        <v>329</v>
      </c>
      <c r="B18" s="40"/>
      <c r="C18" s="49" t="s">
        <v>330</v>
      </c>
      <c r="D18" s="135" t="s">
        <v>38</v>
      </c>
      <c r="E18" s="135" t="s">
        <v>63</v>
      </c>
      <c r="F18" s="143" t="s">
        <v>245</v>
      </c>
      <c r="G18" s="143" t="s">
        <v>338</v>
      </c>
      <c r="H18" s="143" t="s">
        <v>205</v>
      </c>
      <c r="I18" s="136">
        <v>45</v>
      </c>
      <c r="J18" s="40" t="s">
        <v>350</v>
      </c>
      <c r="K18" s="41">
        <v>765</v>
      </c>
      <c r="L18" s="144">
        <v>0</v>
      </c>
      <c r="M18" s="144">
        <v>17</v>
      </c>
      <c r="N18" s="144">
        <v>17</v>
      </c>
      <c r="O18" s="145">
        <v>3400</v>
      </c>
      <c r="P18" s="145">
        <v>14</v>
      </c>
      <c r="Q18" s="145">
        <v>160</v>
      </c>
      <c r="R18" s="144">
        <v>2240</v>
      </c>
      <c r="S18" s="144">
        <v>0</v>
      </c>
      <c r="T18" s="144"/>
      <c r="U18" s="145">
        <v>5640</v>
      </c>
    </row>
    <row r="19" spans="1:21" ht="37" x14ac:dyDescent="0.2">
      <c r="A19" s="40" t="s">
        <v>413</v>
      </c>
      <c r="B19" s="40"/>
      <c r="C19" s="49" t="s">
        <v>414</v>
      </c>
      <c r="D19" s="33" t="s">
        <v>38</v>
      </c>
      <c r="E19" s="33" t="s">
        <v>63</v>
      </c>
      <c r="F19" s="188" t="s">
        <v>245</v>
      </c>
      <c r="G19" s="188" t="s">
        <v>211</v>
      </c>
      <c r="H19" s="188" t="s">
        <v>212</v>
      </c>
      <c r="I19" s="136">
        <v>60</v>
      </c>
      <c r="J19" s="64" t="s">
        <v>262</v>
      </c>
      <c r="K19" s="41">
        <v>585</v>
      </c>
      <c r="L19" s="144">
        <v>0</v>
      </c>
      <c r="M19" s="144">
        <v>23</v>
      </c>
      <c r="N19" s="144">
        <v>23</v>
      </c>
      <c r="O19" s="145">
        <v>4600</v>
      </c>
      <c r="P19" s="145">
        <v>1</v>
      </c>
      <c r="Q19" s="145">
        <v>325</v>
      </c>
      <c r="R19" s="144">
        <v>325</v>
      </c>
      <c r="S19" s="144">
        <v>0</v>
      </c>
      <c r="T19" s="144"/>
      <c r="U19" s="145">
        <v>4925</v>
      </c>
    </row>
    <row r="20" spans="1:21" ht="37" x14ac:dyDescent="0.2">
      <c r="A20" s="40" t="s">
        <v>511</v>
      </c>
      <c r="B20" s="40"/>
      <c r="C20" s="49" t="s">
        <v>513</v>
      </c>
      <c r="D20" s="135" t="s">
        <v>114</v>
      </c>
      <c r="E20" s="135" t="s">
        <v>63</v>
      </c>
      <c r="F20" s="145" t="s">
        <v>159</v>
      </c>
      <c r="G20" s="231" t="s">
        <v>166</v>
      </c>
      <c r="H20" s="231" t="s">
        <v>166</v>
      </c>
      <c r="I20" s="136" t="s">
        <v>166</v>
      </c>
      <c r="J20" s="232" t="s">
        <v>166</v>
      </c>
      <c r="K20" s="41">
        <v>175</v>
      </c>
      <c r="L20" s="144">
        <v>0</v>
      </c>
      <c r="M20" s="144">
        <v>13</v>
      </c>
      <c r="N20" s="144">
        <v>13</v>
      </c>
      <c r="O20" s="145">
        <v>5200</v>
      </c>
      <c r="P20" s="145">
        <v>0</v>
      </c>
      <c r="Q20" s="145">
        <v>0</v>
      </c>
      <c r="R20" s="144">
        <v>0</v>
      </c>
      <c r="S20" s="234">
        <v>2758</v>
      </c>
      <c r="T20" s="228"/>
      <c r="U20" s="145">
        <v>7958</v>
      </c>
    </row>
    <row r="21" spans="1:21" ht="37" x14ac:dyDescent="0.2">
      <c r="A21" s="40" t="s">
        <v>528</v>
      </c>
      <c r="B21" s="40"/>
      <c r="C21" s="49" t="s">
        <v>530</v>
      </c>
      <c r="D21" s="135" t="s">
        <v>38</v>
      </c>
      <c r="E21" s="135" t="s">
        <v>63</v>
      </c>
      <c r="F21" s="188" t="s">
        <v>40</v>
      </c>
      <c r="G21" s="229" t="s">
        <v>166</v>
      </c>
      <c r="H21" s="143" t="s">
        <v>531</v>
      </c>
      <c r="I21" s="136">
        <v>0</v>
      </c>
      <c r="J21" s="40" t="s">
        <v>43</v>
      </c>
      <c r="K21" s="41">
        <v>175</v>
      </c>
      <c r="L21" s="144">
        <v>0</v>
      </c>
      <c r="M21" s="144">
        <v>5</v>
      </c>
      <c r="N21" s="144">
        <v>5</v>
      </c>
      <c r="O21" s="145">
        <v>2000</v>
      </c>
      <c r="P21" s="145">
        <v>0</v>
      </c>
      <c r="Q21" s="145">
        <v>0</v>
      </c>
      <c r="R21" s="144">
        <v>0</v>
      </c>
      <c r="S21" s="144">
        <v>1853</v>
      </c>
      <c r="T21" s="144"/>
      <c r="U21" s="145">
        <v>3853</v>
      </c>
    </row>
    <row r="22" spans="1:21" ht="49" x14ac:dyDescent="0.2">
      <c r="A22" s="80" t="s">
        <v>540</v>
      </c>
      <c r="B22" s="80"/>
      <c r="C22" s="49" t="s">
        <v>541</v>
      </c>
      <c r="D22" s="135" t="s">
        <v>114</v>
      </c>
      <c r="E22" s="135" t="s">
        <v>63</v>
      </c>
      <c r="F22" s="143" t="s">
        <v>559</v>
      </c>
      <c r="G22" s="143" t="s">
        <v>554</v>
      </c>
      <c r="H22" s="143" t="s">
        <v>542</v>
      </c>
      <c r="I22" s="136">
        <v>42</v>
      </c>
      <c r="J22" s="40" t="s">
        <v>58</v>
      </c>
      <c r="K22" s="41">
        <v>585</v>
      </c>
      <c r="L22" s="144">
        <v>0</v>
      </c>
      <c r="M22" s="144">
        <v>19</v>
      </c>
      <c r="N22" s="144">
        <v>19</v>
      </c>
      <c r="O22" s="146">
        <v>3800</v>
      </c>
      <c r="P22" s="146">
        <v>1</v>
      </c>
      <c r="Q22" s="146">
        <v>310</v>
      </c>
      <c r="R22" s="144">
        <v>310</v>
      </c>
      <c r="S22" s="151">
        <v>0</v>
      </c>
      <c r="T22" s="151"/>
      <c r="U22" s="145">
        <v>4110</v>
      </c>
    </row>
    <row r="23" spans="1:21" ht="37" x14ac:dyDescent="0.2">
      <c r="A23" s="79" t="s">
        <v>575</v>
      </c>
      <c r="B23" s="80"/>
      <c r="C23" s="49" t="s">
        <v>576</v>
      </c>
      <c r="D23" s="135" t="s">
        <v>114</v>
      </c>
      <c r="E23" s="135" t="s">
        <v>63</v>
      </c>
      <c r="F23" s="143" t="s">
        <v>577</v>
      </c>
      <c r="G23" s="143" t="s">
        <v>578</v>
      </c>
      <c r="H23" s="143" t="s">
        <v>570</v>
      </c>
      <c r="I23" s="136">
        <v>42</v>
      </c>
      <c r="J23" s="40" t="s">
        <v>58</v>
      </c>
      <c r="K23" s="41">
        <v>585</v>
      </c>
      <c r="L23" s="144">
        <v>22</v>
      </c>
      <c r="M23" s="144">
        <v>0</v>
      </c>
      <c r="N23" s="144">
        <v>22</v>
      </c>
      <c r="O23" s="146">
        <v>4400</v>
      </c>
      <c r="P23" s="146">
        <v>0</v>
      </c>
      <c r="Q23" s="146">
        <v>0</v>
      </c>
      <c r="R23" s="144">
        <v>0</v>
      </c>
      <c r="S23" s="151">
        <v>0</v>
      </c>
      <c r="T23" s="151"/>
      <c r="U23" s="145">
        <v>4400</v>
      </c>
    </row>
    <row r="24" spans="1:21" ht="37" x14ac:dyDescent="0.2">
      <c r="A24" s="79" t="s">
        <v>575</v>
      </c>
      <c r="B24" s="80"/>
      <c r="C24" s="49" t="s">
        <v>576</v>
      </c>
      <c r="D24" s="135" t="s">
        <v>114</v>
      </c>
      <c r="E24" s="135" t="s">
        <v>63</v>
      </c>
      <c r="F24" s="143" t="s">
        <v>577</v>
      </c>
      <c r="G24" s="143" t="s">
        <v>581</v>
      </c>
      <c r="H24" s="143" t="s">
        <v>570</v>
      </c>
      <c r="I24" s="136">
        <v>42</v>
      </c>
      <c r="J24" s="40" t="s">
        <v>262</v>
      </c>
      <c r="K24" s="41">
        <v>585</v>
      </c>
      <c r="L24" s="144">
        <v>0</v>
      </c>
      <c r="M24" s="144">
        <v>20</v>
      </c>
      <c r="N24" s="144">
        <v>20</v>
      </c>
      <c r="O24" s="146">
        <v>4000</v>
      </c>
      <c r="P24" s="146">
        <v>0</v>
      </c>
      <c r="Q24" s="146">
        <v>0</v>
      </c>
      <c r="R24" s="144">
        <v>0</v>
      </c>
      <c r="S24" s="151">
        <v>0</v>
      </c>
      <c r="T24" s="151"/>
      <c r="U24" s="145">
        <v>4000</v>
      </c>
    </row>
    <row r="25" spans="1:21" ht="25" x14ac:dyDescent="0.2">
      <c r="A25" s="40" t="s">
        <v>583</v>
      </c>
      <c r="B25" s="40"/>
      <c r="C25" s="49" t="s">
        <v>584</v>
      </c>
      <c r="D25" s="135" t="s">
        <v>38</v>
      </c>
      <c r="E25" s="135" t="s">
        <v>63</v>
      </c>
      <c r="F25" s="143" t="s">
        <v>593</v>
      </c>
      <c r="G25" s="143" t="s">
        <v>585</v>
      </c>
      <c r="H25" s="143" t="s">
        <v>586</v>
      </c>
      <c r="I25" s="136">
        <v>45</v>
      </c>
      <c r="J25" s="40" t="s">
        <v>58</v>
      </c>
      <c r="K25" s="41">
        <v>585</v>
      </c>
      <c r="L25" s="144">
        <v>22</v>
      </c>
      <c r="M25" s="144">
        <v>0</v>
      </c>
      <c r="N25" s="144">
        <v>22</v>
      </c>
      <c r="O25" s="146">
        <v>4400</v>
      </c>
      <c r="P25" s="146">
        <v>1</v>
      </c>
      <c r="Q25" s="145">
        <v>709</v>
      </c>
      <c r="R25" s="144">
        <v>709</v>
      </c>
      <c r="S25" s="151">
        <v>0</v>
      </c>
      <c r="T25" s="151"/>
      <c r="U25" s="145">
        <v>5109</v>
      </c>
    </row>
    <row r="26" spans="1:21" ht="25" x14ac:dyDescent="0.2">
      <c r="A26" s="40" t="s">
        <v>596</v>
      </c>
      <c r="B26" s="40"/>
      <c r="C26" s="49" t="s">
        <v>597</v>
      </c>
      <c r="D26" s="135" t="s">
        <v>38</v>
      </c>
      <c r="E26" s="135" t="s">
        <v>63</v>
      </c>
      <c r="F26" s="143" t="s">
        <v>251</v>
      </c>
      <c r="G26" s="143" t="s">
        <v>598</v>
      </c>
      <c r="H26" s="143" t="s">
        <v>599</v>
      </c>
      <c r="I26" s="136">
        <v>45</v>
      </c>
      <c r="J26" s="40" t="s">
        <v>58</v>
      </c>
      <c r="K26" s="41">
        <v>585</v>
      </c>
      <c r="L26" s="144">
        <v>0</v>
      </c>
      <c r="M26" s="144">
        <v>26</v>
      </c>
      <c r="N26" s="144">
        <v>26</v>
      </c>
      <c r="O26" s="146">
        <v>5200</v>
      </c>
      <c r="P26" s="146">
        <v>1</v>
      </c>
      <c r="Q26" s="146">
        <v>650</v>
      </c>
      <c r="R26" s="144">
        <v>650</v>
      </c>
      <c r="S26" s="151">
        <v>0</v>
      </c>
      <c r="T26" s="151"/>
      <c r="U26" s="145">
        <v>5850</v>
      </c>
    </row>
    <row r="27" spans="1:21" ht="25" x14ac:dyDescent="0.2">
      <c r="A27" s="40" t="s">
        <v>596</v>
      </c>
      <c r="B27" s="40"/>
      <c r="C27" s="49" t="s">
        <v>597</v>
      </c>
      <c r="D27" s="135" t="s">
        <v>38</v>
      </c>
      <c r="E27" s="135" t="s">
        <v>63</v>
      </c>
      <c r="F27" s="143" t="s">
        <v>577</v>
      </c>
      <c r="G27" s="143" t="s">
        <v>598</v>
      </c>
      <c r="H27" s="143" t="s">
        <v>599</v>
      </c>
      <c r="I27" s="136">
        <v>45</v>
      </c>
      <c r="J27" s="40" t="s">
        <v>58</v>
      </c>
      <c r="K27" s="41">
        <v>585</v>
      </c>
      <c r="L27" s="144">
        <v>17</v>
      </c>
      <c r="M27" s="144">
        <v>0</v>
      </c>
      <c r="N27" s="144">
        <v>17</v>
      </c>
      <c r="O27" s="146">
        <v>3400</v>
      </c>
      <c r="P27" s="146">
        <v>1</v>
      </c>
      <c r="Q27" s="146">
        <v>160</v>
      </c>
      <c r="R27" s="144">
        <v>160</v>
      </c>
      <c r="S27" s="151">
        <v>0</v>
      </c>
      <c r="T27" s="144"/>
      <c r="U27" s="145">
        <v>3560</v>
      </c>
    </row>
    <row r="28" spans="1:21" ht="25" x14ac:dyDescent="0.2">
      <c r="A28" s="44" t="s">
        <v>596</v>
      </c>
      <c r="B28" s="44"/>
      <c r="C28" s="45" t="s">
        <v>597</v>
      </c>
      <c r="D28" s="161" t="s">
        <v>38</v>
      </c>
      <c r="E28" s="161" t="s">
        <v>63</v>
      </c>
      <c r="F28" s="163" t="s">
        <v>577</v>
      </c>
      <c r="G28" s="163" t="s">
        <v>598</v>
      </c>
      <c r="H28" s="163" t="s">
        <v>599</v>
      </c>
      <c r="I28" s="164">
        <v>45</v>
      </c>
      <c r="J28" s="44" t="s">
        <v>58</v>
      </c>
      <c r="K28" s="70">
        <v>585</v>
      </c>
      <c r="L28" s="165">
        <v>0</v>
      </c>
      <c r="M28" s="165">
        <v>0</v>
      </c>
      <c r="N28" s="165">
        <v>0</v>
      </c>
      <c r="O28" s="167">
        <v>0</v>
      </c>
      <c r="P28" s="167">
        <v>0</v>
      </c>
      <c r="Q28" s="167">
        <v>160</v>
      </c>
      <c r="R28" s="165">
        <v>0</v>
      </c>
      <c r="S28" s="173">
        <v>0</v>
      </c>
      <c r="T28" s="165"/>
      <c r="U28" s="170">
        <v>0</v>
      </c>
    </row>
    <row r="29" spans="1:21" ht="37" x14ac:dyDescent="0.2">
      <c r="A29" s="40" t="s">
        <v>614</v>
      </c>
      <c r="B29" s="40"/>
      <c r="C29" s="49" t="s">
        <v>615</v>
      </c>
      <c r="D29" s="135" t="s">
        <v>114</v>
      </c>
      <c r="E29" s="135" t="s">
        <v>63</v>
      </c>
      <c r="F29" s="143" t="s">
        <v>559</v>
      </c>
      <c r="G29" s="143" t="s">
        <v>630</v>
      </c>
      <c r="H29" s="143" t="s">
        <v>620</v>
      </c>
      <c r="I29" s="136">
        <v>42</v>
      </c>
      <c r="J29" s="40" t="s">
        <v>58</v>
      </c>
      <c r="K29" s="41">
        <v>585</v>
      </c>
      <c r="L29" s="144">
        <v>0</v>
      </c>
      <c r="M29" s="144">
        <v>24</v>
      </c>
      <c r="N29" s="144">
        <v>24</v>
      </c>
      <c r="O29" s="146">
        <v>4800</v>
      </c>
      <c r="P29" s="146">
        <v>1</v>
      </c>
      <c r="Q29" s="146">
        <v>310</v>
      </c>
      <c r="R29" s="144">
        <v>310</v>
      </c>
      <c r="S29" s="151">
        <v>0</v>
      </c>
      <c r="T29" s="151"/>
      <c r="U29" s="145">
        <v>5110</v>
      </c>
    </row>
    <row r="30" spans="1:21" ht="37" x14ac:dyDescent="0.2">
      <c r="A30" s="40" t="s">
        <v>614</v>
      </c>
      <c r="B30" s="40"/>
      <c r="C30" s="49" t="s">
        <v>615</v>
      </c>
      <c r="D30" s="135" t="s">
        <v>114</v>
      </c>
      <c r="E30" s="135" t="s">
        <v>63</v>
      </c>
      <c r="F30" s="143" t="s">
        <v>251</v>
      </c>
      <c r="G30" s="143" t="s">
        <v>647</v>
      </c>
      <c r="H30" s="143" t="s">
        <v>948</v>
      </c>
      <c r="I30" s="136">
        <v>42</v>
      </c>
      <c r="J30" s="40" t="s">
        <v>58</v>
      </c>
      <c r="K30" s="41">
        <v>585</v>
      </c>
      <c r="L30" s="144">
        <v>16</v>
      </c>
      <c r="M30" s="144">
        <v>0</v>
      </c>
      <c r="N30" s="144">
        <v>16</v>
      </c>
      <c r="O30" s="146">
        <v>3200</v>
      </c>
      <c r="P30" s="146">
        <v>1</v>
      </c>
      <c r="Q30" s="146">
        <v>385</v>
      </c>
      <c r="R30" s="144">
        <v>385</v>
      </c>
      <c r="S30" s="151">
        <v>0</v>
      </c>
      <c r="T30" s="151"/>
      <c r="U30" s="145">
        <v>3585</v>
      </c>
    </row>
    <row r="31" spans="1:21" ht="37" x14ac:dyDescent="0.2">
      <c r="A31" s="40" t="s">
        <v>687</v>
      </c>
      <c r="B31" s="40"/>
      <c r="C31" s="49" t="s">
        <v>688</v>
      </c>
      <c r="D31" s="135" t="s">
        <v>114</v>
      </c>
      <c r="E31" s="135" t="s">
        <v>63</v>
      </c>
      <c r="F31" s="143" t="s">
        <v>559</v>
      </c>
      <c r="G31" s="143" t="s">
        <v>710</v>
      </c>
      <c r="H31" s="143" t="s">
        <v>283</v>
      </c>
      <c r="I31" s="136">
        <v>42</v>
      </c>
      <c r="J31" s="40" t="s">
        <v>58</v>
      </c>
      <c r="K31" s="41">
        <v>585</v>
      </c>
      <c r="L31" s="144">
        <v>0</v>
      </c>
      <c r="M31" s="144">
        <v>21</v>
      </c>
      <c r="N31" s="144">
        <v>21</v>
      </c>
      <c r="O31" s="146">
        <v>4200</v>
      </c>
      <c r="P31" s="146">
        <v>1</v>
      </c>
      <c r="Q31" s="146">
        <v>310</v>
      </c>
      <c r="R31" s="144">
        <v>310</v>
      </c>
      <c r="S31" s="151">
        <v>0</v>
      </c>
      <c r="T31" s="151"/>
      <c r="U31" s="145">
        <v>4510</v>
      </c>
    </row>
    <row r="32" spans="1:21" ht="37" x14ac:dyDescent="0.2">
      <c r="A32" s="40" t="s">
        <v>687</v>
      </c>
      <c r="B32" s="40"/>
      <c r="C32" s="49" t="s">
        <v>688</v>
      </c>
      <c r="D32" s="135" t="s">
        <v>114</v>
      </c>
      <c r="E32" s="135" t="s">
        <v>63</v>
      </c>
      <c r="F32" s="143" t="s">
        <v>251</v>
      </c>
      <c r="G32" s="143" t="s">
        <v>710</v>
      </c>
      <c r="H32" s="143" t="s">
        <v>283</v>
      </c>
      <c r="I32" s="136">
        <v>42</v>
      </c>
      <c r="J32" s="40" t="s">
        <v>58</v>
      </c>
      <c r="K32" s="41">
        <v>585</v>
      </c>
      <c r="L32" s="144">
        <v>0</v>
      </c>
      <c r="M32" s="144">
        <v>22</v>
      </c>
      <c r="N32" s="144">
        <v>22</v>
      </c>
      <c r="O32" s="146">
        <v>4400</v>
      </c>
      <c r="P32" s="146">
        <v>1</v>
      </c>
      <c r="Q32" s="146">
        <v>385</v>
      </c>
      <c r="R32" s="144">
        <v>385</v>
      </c>
      <c r="S32" s="151">
        <v>0</v>
      </c>
      <c r="T32" s="151"/>
      <c r="U32" s="145">
        <v>4785</v>
      </c>
    </row>
    <row r="33" spans="1:21" ht="25" x14ac:dyDescent="0.2">
      <c r="A33" s="40" t="s">
        <v>715</v>
      </c>
      <c r="B33" s="40"/>
      <c r="C33" s="49" t="s">
        <v>716</v>
      </c>
      <c r="D33" s="135" t="s">
        <v>114</v>
      </c>
      <c r="E33" s="135" t="s">
        <v>63</v>
      </c>
      <c r="F33" s="143" t="s">
        <v>559</v>
      </c>
      <c r="G33" s="143" t="s">
        <v>152</v>
      </c>
      <c r="H33" s="143" t="s">
        <v>133</v>
      </c>
      <c r="I33" s="136">
        <v>42</v>
      </c>
      <c r="J33" s="40" t="s">
        <v>262</v>
      </c>
      <c r="K33" s="41">
        <v>585</v>
      </c>
      <c r="L33" s="144">
        <v>22</v>
      </c>
      <c r="M33" s="144">
        <v>0</v>
      </c>
      <c r="N33" s="144">
        <v>22</v>
      </c>
      <c r="O33" s="146">
        <v>4400</v>
      </c>
      <c r="P33" s="146">
        <v>1</v>
      </c>
      <c r="Q33" s="146">
        <v>310</v>
      </c>
      <c r="R33" s="144">
        <v>310</v>
      </c>
      <c r="S33" s="151">
        <v>0</v>
      </c>
      <c r="T33" s="151"/>
      <c r="U33" s="145">
        <v>4710</v>
      </c>
    </row>
    <row r="34" spans="1:21" ht="25" x14ac:dyDescent="0.2">
      <c r="A34" s="40" t="s">
        <v>715</v>
      </c>
      <c r="B34" s="40"/>
      <c r="C34" s="49" t="s">
        <v>716</v>
      </c>
      <c r="D34" s="135" t="s">
        <v>114</v>
      </c>
      <c r="E34" s="135" t="s">
        <v>63</v>
      </c>
      <c r="F34" s="143" t="s">
        <v>64</v>
      </c>
      <c r="G34" s="143" t="s">
        <v>65</v>
      </c>
      <c r="H34" s="143" t="s">
        <v>133</v>
      </c>
      <c r="I34" s="136">
        <v>42</v>
      </c>
      <c r="J34" s="40" t="s">
        <v>58</v>
      </c>
      <c r="K34" s="41">
        <v>585</v>
      </c>
      <c r="L34" s="144">
        <v>25</v>
      </c>
      <c r="M34" s="144">
        <v>0</v>
      </c>
      <c r="N34" s="144">
        <v>25</v>
      </c>
      <c r="O34" s="146">
        <v>5000</v>
      </c>
      <c r="P34" s="146">
        <v>1</v>
      </c>
      <c r="Q34" s="146">
        <v>700</v>
      </c>
      <c r="R34" s="144">
        <v>700</v>
      </c>
      <c r="S34" s="151">
        <v>0</v>
      </c>
      <c r="T34" s="151"/>
      <c r="U34" s="145">
        <v>5700</v>
      </c>
    </row>
    <row r="35" spans="1:21" ht="37" x14ac:dyDescent="0.2">
      <c r="A35" s="40" t="s">
        <v>715</v>
      </c>
      <c r="B35" s="40"/>
      <c r="C35" s="49" t="s">
        <v>716</v>
      </c>
      <c r="D35" s="135" t="s">
        <v>114</v>
      </c>
      <c r="E35" s="135" t="s">
        <v>63</v>
      </c>
      <c r="F35" s="143" t="s">
        <v>64</v>
      </c>
      <c r="G35" s="143" t="s">
        <v>771</v>
      </c>
      <c r="H35" s="143" t="s">
        <v>731</v>
      </c>
      <c r="I35" s="136">
        <v>42</v>
      </c>
      <c r="J35" s="40" t="s">
        <v>58</v>
      </c>
      <c r="K35" s="41">
        <v>585</v>
      </c>
      <c r="L35" s="144">
        <v>0</v>
      </c>
      <c r="M35" s="144">
        <v>16</v>
      </c>
      <c r="N35" s="144">
        <v>16</v>
      </c>
      <c r="O35" s="146">
        <v>3200</v>
      </c>
      <c r="P35" s="146">
        <v>1</v>
      </c>
      <c r="Q35" s="146">
        <v>700</v>
      </c>
      <c r="R35" s="144">
        <v>700</v>
      </c>
      <c r="S35" s="151">
        <v>0</v>
      </c>
      <c r="T35" s="151"/>
      <c r="U35" s="145">
        <v>3900</v>
      </c>
    </row>
    <row r="36" spans="1:21" ht="25" x14ac:dyDescent="0.2">
      <c r="A36" s="40" t="s">
        <v>715</v>
      </c>
      <c r="B36" s="40"/>
      <c r="C36" s="49" t="s">
        <v>716</v>
      </c>
      <c r="D36" s="135" t="s">
        <v>114</v>
      </c>
      <c r="E36" s="135" t="s">
        <v>63</v>
      </c>
      <c r="F36" s="143" t="s">
        <v>251</v>
      </c>
      <c r="G36" s="143" t="s">
        <v>679</v>
      </c>
      <c r="H36" s="143" t="s">
        <v>680</v>
      </c>
      <c r="I36" s="136">
        <v>42</v>
      </c>
      <c r="J36" s="40" t="s">
        <v>262</v>
      </c>
      <c r="K36" s="41">
        <v>585</v>
      </c>
      <c r="L36" s="144">
        <v>17</v>
      </c>
      <c r="M36" s="144">
        <v>0</v>
      </c>
      <c r="N36" s="144">
        <v>17</v>
      </c>
      <c r="O36" s="146">
        <v>3400</v>
      </c>
      <c r="P36" s="146">
        <v>1</v>
      </c>
      <c r="Q36" s="146">
        <v>385</v>
      </c>
      <c r="R36" s="144">
        <v>385</v>
      </c>
      <c r="S36" s="151">
        <v>0</v>
      </c>
      <c r="T36" s="151"/>
      <c r="U36" s="145">
        <v>3785</v>
      </c>
    </row>
    <row r="37" spans="1:21" ht="25" x14ac:dyDescent="0.2">
      <c r="A37" s="40" t="s">
        <v>715</v>
      </c>
      <c r="B37" s="40"/>
      <c r="C37" s="49" t="s">
        <v>716</v>
      </c>
      <c r="D37" s="135" t="s">
        <v>114</v>
      </c>
      <c r="E37" s="135" t="s">
        <v>63</v>
      </c>
      <c r="F37" s="143" t="s">
        <v>251</v>
      </c>
      <c r="G37" s="143" t="s">
        <v>759</v>
      </c>
      <c r="H37" s="143" t="s">
        <v>777</v>
      </c>
      <c r="I37" s="136">
        <v>42</v>
      </c>
      <c r="J37" s="40" t="s">
        <v>262</v>
      </c>
      <c r="K37" s="41">
        <v>585</v>
      </c>
      <c r="L37" s="144">
        <v>18</v>
      </c>
      <c r="M37" s="144">
        <v>0</v>
      </c>
      <c r="N37" s="144">
        <v>18</v>
      </c>
      <c r="O37" s="146">
        <v>3600</v>
      </c>
      <c r="P37" s="146">
        <v>1</v>
      </c>
      <c r="Q37" s="146">
        <v>385</v>
      </c>
      <c r="R37" s="144">
        <v>385</v>
      </c>
      <c r="S37" s="151">
        <v>0</v>
      </c>
      <c r="T37" s="151"/>
      <c r="U37" s="145">
        <v>3985</v>
      </c>
    </row>
    <row r="38" spans="1:21" ht="25" x14ac:dyDescent="0.2">
      <c r="A38" s="40" t="s">
        <v>715</v>
      </c>
      <c r="B38" s="40"/>
      <c r="C38" s="49" t="s">
        <v>716</v>
      </c>
      <c r="D38" s="135" t="s">
        <v>114</v>
      </c>
      <c r="E38" s="135" t="s">
        <v>63</v>
      </c>
      <c r="F38" s="188" t="s">
        <v>781</v>
      </c>
      <c r="G38" s="143" t="s">
        <v>56</v>
      </c>
      <c r="H38" s="143" t="s">
        <v>680</v>
      </c>
      <c r="I38" s="136">
        <v>42</v>
      </c>
      <c r="J38" s="40" t="s">
        <v>58</v>
      </c>
      <c r="K38" s="41">
        <v>585</v>
      </c>
      <c r="L38" s="144">
        <v>0</v>
      </c>
      <c r="M38" s="144">
        <v>12</v>
      </c>
      <c r="N38" s="144">
        <v>12</v>
      </c>
      <c r="O38" s="146">
        <v>2400</v>
      </c>
      <c r="P38" s="146">
        <v>1</v>
      </c>
      <c r="Q38" s="146">
        <v>750</v>
      </c>
      <c r="R38" s="144">
        <v>750</v>
      </c>
      <c r="S38" s="151">
        <v>0</v>
      </c>
      <c r="T38" s="151"/>
      <c r="U38" s="145">
        <v>3150</v>
      </c>
    </row>
    <row r="39" spans="1:21" ht="37" x14ac:dyDescent="0.2">
      <c r="A39" s="40" t="s">
        <v>789</v>
      </c>
      <c r="B39" s="40"/>
      <c r="C39" s="49" t="s">
        <v>790</v>
      </c>
      <c r="D39" s="135" t="s">
        <v>114</v>
      </c>
      <c r="E39" s="135" t="s">
        <v>63</v>
      </c>
      <c r="F39" s="143" t="s">
        <v>559</v>
      </c>
      <c r="G39" s="143" t="s">
        <v>324</v>
      </c>
      <c r="H39" s="143" t="s">
        <v>129</v>
      </c>
      <c r="I39" s="136">
        <v>56</v>
      </c>
      <c r="J39" s="40" t="s">
        <v>58</v>
      </c>
      <c r="K39" s="41">
        <v>585</v>
      </c>
      <c r="L39" s="144">
        <v>21</v>
      </c>
      <c r="M39" s="144">
        <v>0</v>
      </c>
      <c r="N39" s="144">
        <v>21</v>
      </c>
      <c r="O39" s="146">
        <v>4200</v>
      </c>
      <c r="P39" s="146">
        <v>1</v>
      </c>
      <c r="Q39" s="146">
        <v>310</v>
      </c>
      <c r="R39" s="144">
        <v>310</v>
      </c>
      <c r="S39" s="144">
        <v>0</v>
      </c>
      <c r="T39" s="144"/>
      <c r="U39" s="145">
        <v>4510</v>
      </c>
    </row>
    <row r="40" spans="1:21" ht="49" x14ac:dyDescent="0.2">
      <c r="A40" s="40" t="s">
        <v>815</v>
      </c>
      <c r="B40" s="40"/>
      <c r="C40" s="49" t="s">
        <v>816</v>
      </c>
      <c r="D40" s="135" t="s">
        <v>38</v>
      </c>
      <c r="E40" s="135" t="s">
        <v>63</v>
      </c>
      <c r="F40" s="143" t="s">
        <v>245</v>
      </c>
      <c r="G40" s="143" t="s">
        <v>207</v>
      </c>
      <c r="H40" s="143" t="s">
        <v>208</v>
      </c>
      <c r="I40" s="136">
        <v>45</v>
      </c>
      <c r="J40" s="40" t="s">
        <v>43</v>
      </c>
      <c r="K40" s="41">
        <v>1200</v>
      </c>
      <c r="L40" s="144">
        <v>0</v>
      </c>
      <c r="M40" s="144">
        <v>17</v>
      </c>
      <c r="N40" s="144">
        <v>17</v>
      </c>
      <c r="O40" s="145">
        <v>3400</v>
      </c>
      <c r="P40" s="146">
        <v>21</v>
      </c>
      <c r="Q40" s="145">
        <v>160</v>
      </c>
      <c r="R40" s="144">
        <v>3360</v>
      </c>
      <c r="S40" s="144">
        <v>0</v>
      </c>
      <c r="T40" s="144"/>
      <c r="U40" s="145">
        <v>6760</v>
      </c>
    </row>
    <row r="41" spans="1:21" ht="61" x14ac:dyDescent="0.2">
      <c r="A41" s="40" t="s">
        <v>819</v>
      </c>
      <c r="B41" s="40"/>
      <c r="C41" s="49" t="s">
        <v>820</v>
      </c>
      <c r="D41" s="135" t="s">
        <v>38</v>
      </c>
      <c r="E41" s="135" t="s">
        <v>63</v>
      </c>
      <c r="F41" s="188" t="s">
        <v>40</v>
      </c>
      <c r="G41" s="143" t="s">
        <v>399</v>
      </c>
      <c r="H41" s="143" t="s">
        <v>400</v>
      </c>
      <c r="I41" s="136">
        <v>45</v>
      </c>
      <c r="J41" s="40" t="s">
        <v>43</v>
      </c>
      <c r="K41" s="41">
        <v>1200</v>
      </c>
      <c r="L41" s="144">
        <v>0</v>
      </c>
      <c r="M41" s="144">
        <v>15</v>
      </c>
      <c r="N41" s="144">
        <v>15</v>
      </c>
      <c r="O41" s="145">
        <v>3000</v>
      </c>
      <c r="P41" s="145">
        <v>15</v>
      </c>
      <c r="Q41" s="145">
        <v>160</v>
      </c>
      <c r="R41" s="144">
        <v>2400</v>
      </c>
      <c r="S41" s="144">
        <v>0</v>
      </c>
      <c r="T41" s="144"/>
      <c r="U41" s="145">
        <v>5400</v>
      </c>
    </row>
    <row r="42" spans="1:21" ht="37" x14ac:dyDescent="0.2">
      <c r="A42" s="40" t="s">
        <v>823</v>
      </c>
      <c r="B42" s="40"/>
      <c r="C42" s="49" t="s">
        <v>384</v>
      </c>
      <c r="D42" s="135" t="s">
        <v>38</v>
      </c>
      <c r="E42" s="135" t="s">
        <v>63</v>
      </c>
      <c r="F42" s="143" t="s">
        <v>245</v>
      </c>
      <c r="G42" s="143" t="s">
        <v>207</v>
      </c>
      <c r="H42" s="143" t="s">
        <v>208</v>
      </c>
      <c r="I42" s="136">
        <v>45</v>
      </c>
      <c r="J42" s="40" t="s">
        <v>43</v>
      </c>
      <c r="K42" s="41">
        <v>1200</v>
      </c>
      <c r="L42" s="144">
        <v>0</v>
      </c>
      <c r="M42" s="144">
        <v>20</v>
      </c>
      <c r="N42" s="144">
        <v>20</v>
      </c>
      <c r="O42" s="146">
        <v>4000</v>
      </c>
      <c r="P42" s="146">
        <v>21</v>
      </c>
      <c r="Q42" s="146">
        <v>160</v>
      </c>
      <c r="R42" s="144">
        <v>3360</v>
      </c>
      <c r="S42" s="151">
        <v>0</v>
      </c>
      <c r="T42" s="151"/>
      <c r="U42" s="145">
        <v>7360</v>
      </c>
    </row>
    <row r="43" spans="1:21" ht="37" x14ac:dyDescent="0.2">
      <c r="A43" s="40" t="s">
        <v>823</v>
      </c>
      <c r="B43" s="40"/>
      <c r="C43" s="49" t="s">
        <v>384</v>
      </c>
      <c r="D43" s="135" t="s">
        <v>38</v>
      </c>
      <c r="E43" s="135" t="s">
        <v>63</v>
      </c>
      <c r="F43" s="143" t="s">
        <v>245</v>
      </c>
      <c r="G43" s="143" t="s">
        <v>207</v>
      </c>
      <c r="H43" s="143" t="s">
        <v>208</v>
      </c>
      <c r="I43" s="136">
        <v>45</v>
      </c>
      <c r="J43" s="40" t="s">
        <v>43</v>
      </c>
      <c r="K43" s="41">
        <v>1200</v>
      </c>
      <c r="L43" s="144">
        <v>20</v>
      </c>
      <c r="M43" s="144">
        <v>0</v>
      </c>
      <c r="N43" s="144">
        <v>20</v>
      </c>
      <c r="O43" s="146">
        <v>4000</v>
      </c>
      <c r="P43" s="146">
        <v>21</v>
      </c>
      <c r="Q43" s="146">
        <v>160</v>
      </c>
      <c r="R43" s="144">
        <v>3360</v>
      </c>
      <c r="S43" s="151">
        <v>0</v>
      </c>
      <c r="T43" s="151"/>
      <c r="U43" s="145">
        <v>7360</v>
      </c>
    </row>
    <row r="44" spans="1:21" ht="37" x14ac:dyDescent="0.2">
      <c r="A44" s="40" t="s">
        <v>823</v>
      </c>
      <c r="B44" s="40"/>
      <c r="C44" s="49" t="s">
        <v>384</v>
      </c>
      <c r="D44" s="135" t="s">
        <v>38</v>
      </c>
      <c r="E44" s="135" t="s">
        <v>63</v>
      </c>
      <c r="F44" s="143" t="s">
        <v>245</v>
      </c>
      <c r="G44" s="143" t="s">
        <v>399</v>
      </c>
      <c r="H44" s="143" t="s">
        <v>400</v>
      </c>
      <c r="I44" s="136">
        <v>45</v>
      </c>
      <c r="J44" s="40" t="s">
        <v>43</v>
      </c>
      <c r="K44" s="41">
        <v>1200</v>
      </c>
      <c r="L44" s="144">
        <v>0</v>
      </c>
      <c r="M44" s="144">
        <v>15</v>
      </c>
      <c r="N44" s="144">
        <v>15</v>
      </c>
      <c r="O44" s="146">
        <v>3000</v>
      </c>
      <c r="P44" s="146">
        <v>14</v>
      </c>
      <c r="Q44" s="146">
        <v>160</v>
      </c>
      <c r="R44" s="144">
        <v>2240</v>
      </c>
      <c r="S44" s="151">
        <v>0</v>
      </c>
      <c r="T44" s="151"/>
      <c r="U44" s="145">
        <v>5240</v>
      </c>
    </row>
    <row r="45" spans="1:21" ht="37" x14ac:dyDescent="0.2">
      <c r="A45" s="40" t="s">
        <v>823</v>
      </c>
      <c r="B45" s="40"/>
      <c r="C45" s="49" t="s">
        <v>384</v>
      </c>
      <c r="D45" s="135" t="s">
        <v>38</v>
      </c>
      <c r="E45" s="135" t="s">
        <v>63</v>
      </c>
      <c r="F45" s="143" t="s">
        <v>577</v>
      </c>
      <c r="G45" s="143" t="s">
        <v>399</v>
      </c>
      <c r="H45" s="143" t="s">
        <v>400</v>
      </c>
      <c r="I45" s="136">
        <v>45</v>
      </c>
      <c r="J45" s="40" t="s">
        <v>43</v>
      </c>
      <c r="K45" s="41">
        <v>1200</v>
      </c>
      <c r="L45" s="144">
        <v>20</v>
      </c>
      <c r="M45" s="144">
        <v>0</v>
      </c>
      <c r="N45" s="144">
        <v>20</v>
      </c>
      <c r="O45" s="145">
        <v>4000</v>
      </c>
      <c r="P45" s="145">
        <v>14</v>
      </c>
      <c r="Q45" s="145">
        <v>160</v>
      </c>
      <c r="R45" s="144">
        <v>2240</v>
      </c>
      <c r="S45" s="151">
        <v>0</v>
      </c>
      <c r="T45" s="151"/>
      <c r="U45" s="145">
        <v>6240</v>
      </c>
    </row>
    <row r="46" spans="1:21" ht="25" x14ac:dyDescent="0.2">
      <c r="A46" s="40" t="s">
        <v>823</v>
      </c>
      <c r="B46" s="40"/>
      <c r="C46" s="49" t="s">
        <v>384</v>
      </c>
      <c r="D46" s="135" t="s">
        <v>38</v>
      </c>
      <c r="E46" s="135" t="s">
        <v>63</v>
      </c>
      <c r="F46" s="143" t="s">
        <v>577</v>
      </c>
      <c r="G46" s="143" t="s">
        <v>152</v>
      </c>
      <c r="H46" s="143" t="s">
        <v>385</v>
      </c>
      <c r="I46" s="136">
        <v>45</v>
      </c>
      <c r="J46" s="40" t="s">
        <v>262</v>
      </c>
      <c r="K46" s="41">
        <v>585</v>
      </c>
      <c r="L46" s="144">
        <v>0</v>
      </c>
      <c r="M46" s="144">
        <v>16</v>
      </c>
      <c r="N46" s="144">
        <v>16</v>
      </c>
      <c r="O46" s="146">
        <v>3200</v>
      </c>
      <c r="P46" s="146">
        <v>1</v>
      </c>
      <c r="Q46" s="146">
        <v>160</v>
      </c>
      <c r="R46" s="144">
        <v>160</v>
      </c>
      <c r="S46" s="151">
        <v>0</v>
      </c>
      <c r="T46" s="151"/>
      <c r="U46" s="145">
        <v>3360</v>
      </c>
    </row>
    <row r="47" spans="1:21" ht="25" x14ac:dyDescent="0.2">
      <c r="A47" s="40" t="s">
        <v>823</v>
      </c>
      <c r="B47" s="40"/>
      <c r="C47" s="49" t="s">
        <v>384</v>
      </c>
      <c r="D47" s="135" t="s">
        <v>38</v>
      </c>
      <c r="E47" s="135" t="s">
        <v>63</v>
      </c>
      <c r="F47" s="188" t="s">
        <v>180</v>
      </c>
      <c r="G47" s="143" t="s">
        <v>152</v>
      </c>
      <c r="H47" s="143" t="s">
        <v>385</v>
      </c>
      <c r="I47" s="136">
        <v>45</v>
      </c>
      <c r="J47" s="40" t="s">
        <v>262</v>
      </c>
      <c r="K47" s="41">
        <v>585</v>
      </c>
      <c r="L47" s="144">
        <v>20</v>
      </c>
      <c r="M47" s="144">
        <v>0</v>
      </c>
      <c r="N47" s="144">
        <v>20</v>
      </c>
      <c r="O47" s="146">
        <v>4000</v>
      </c>
      <c r="P47" s="146">
        <v>1</v>
      </c>
      <c r="Q47" s="146">
        <v>410</v>
      </c>
      <c r="R47" s="144">
        <v>410</v>
      </c>
      <c r="S47" s="151">
        <v>0</v>
      </c>
      <c r="T47" s="151"/>
      <c r="U47" s="145">
        <v>4410</v>
      </c>
    </row>
    <row r="48" spans="1:21" x14ac:dyDescent="0.2">
      <c r="A48" s="425" t="s">
        <v>1061</v>
      </c>
      <c r="B48" s="425"/>
      <c r="C48" s="425"/>
      <c r="D48" s="425"/>
      <c r="E48" s="425"/>
      <c r="F48" s="425"/>
      <c r="G48" s="425"/>
      <c r="H48" s="425"/>
      <c r="I48" s="425"/>
      <c r="J48" s="425"/>
      <c r="K48" s="425"/>
      <c r="L48" s="425"/>
      <c r="M48" s="425"/>
      <c r="N48" s="426">
        <f>SUM(N2:N47)</f>
        <v>832</v>
      </c>
      <c r="O48" s="425"/>
      <c r="P48" s="425"/>
      <c r="Q48" s="425"/>
      <c r="R48" s="425"/>
      <c r="S48" s="425"/>
      <c r="T48" s="425"/>
      <c r="U48" s="427">
        <f>SUM(U2:U47)</f>
        <v>232526</v>
      </c>
    </row>
    <row r="49" spans="1:21" x14ac:dyDescent="0.2">
      <c r="A49" s="208"/>
      <c r="B49" s="208"/>
      <c r="C49" s="208"/>
      <c r="D49" s="208"/>
      <c r="E49" s="208"/>
      <c r="F49" s="208"/>
      <c r="G49" s="208"/>
      <c r="H49" s="208"/>
      <c r="I49" s="208"/>
      <c r="J49" s="208"/>
      <c r="K49" s="208"/>
      <c r="L49" s="208"/>
      <c r="M49" s="208"/>
      <c r="N49" s="208"/>
      <c r="O49" s="208"/>
      <c r="P49" s="208"/>
      <c r="Q49" s="208"/>
      <c r="R49" s="208"/>
      <c r="S49" s="208"/>
      <c r="T49" s="208"/>
      <c r="U49" s="208"/>
    </row>
  </sheetData>
  <conditionalFormatting sqref="A1:U47">
    <cfRule type="cellIs" dxfId="46" priority="5" operator="equal">
      <formula>3495</formula>
    </cfRule>
  </conditionalFormatting>
  <conditionalFormatting sqref="G1 G4">
    <cfRule type="containsText" dxfId="45" priority="8" operator="containsText" text="3">
      <formula>NOT(ISERROR(SEARCH("3",#REF!)))</formula>
    </cfRule>
  </conditionalFormatting>
  <conditionalFormatting sqref="G1:G47">
    <cfRule type="cellIs" dxfId="44" priority="1" operator="equal">
      <formula>3</formula>
    </cfRule>
    <cfRule type="containsText" dxfId="43" priority="2" operator="containsText" text="3&#10;COURSE&#10;CODE">
      <formula>NOT(ISERROR(SEARCH("3
COURSE
CODE",#REF!)))</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9088-1F20-6041-8635-69470AB97591}">
  <dimension ref="A1:U34"/>
  <sheetViews>
    <sheetView topLeftCell="A29" workbookViewId="0">
      <selection activeCell="A33" sqref="A33:U33"/>
    </sheetView>
  </sheetViews>
  <sheetFormatPr baseColWidth="10" defaultRowHeight="16" x14ac:dyDescent="0.2"/>
  <sheetData>
    <row r="1" spans="1:21"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9" t="s">
        <v>22</v>
      </c>
      <c r="P1" s="11" t="s">
        <v>23</v>
      </c>
      <c r="Q1" s="11" t="s">
        <v>24</v>
      </c>
      <c r="R1" s="20" t="s">
        <v>25</v>
      </c>
      <c r="S1" s="22" t="s">
        <v>27</v>
      </c>
      <c r="T1" s="23" t="s">
        <v>28</v>
      </c>
      <c r="U1" s="24" t="s">
        <v>29</v>
      </c>
    </row>
    <row r="2" spans="1:21" ht="97" x14ac:dyDescent="0.2">
      <c r="A2" s="135" t="s">
        <v>35</v>
      </c>
      <c r="B2" s="135" t="s">
        <v>36</v>
      </c>
      <c r="C2" s="135" t="s">
        <v>37</v>
      </c>
      <c r="D2" s="135" t="s">
        <v>38</v>
      </c>
      <c r="E2" s="135" t="s">
        <v>39</v>
      </c>
      <c r="F2" s="135" t="s">
        <v>40</v>
      </c>
      <c r="G2" s="135" t="s">
        <v>41</v>
      </c>
      <c r="H2" s="135" t="s">
        <v>42</v>
      </c>
      <c r="I2" s="136">
        <v>45</v>
      </c>
      <c r="J2" s="135" t="s">
        <v>43</v>
      </c>
      <c r="K2" s="137">
        <v>753</v>
      </c>
      <c r="L2" s="136">
        <v>0</v>
      </c>
      <c r="M2" s="136">
        <v>18</v>
      </c>
      <c r="N2" s="136">
        <v>18</v>
      </c>
      <c r="O2" s="137">
        <v>3600</v>
      </c>
      <c r="P2" s="137">
        <v>1</v>
      </c>
      <c r="Q2" s="137">
        <v>4980</v>
      </c>
      <c r="R2" s="136">
        <v>4980</v>
      </c>
      <c r="S2" s="136">
        <v>0</v>
      </c>
      <c r="T2" s="139"/>
      <c r="U2" s="137">
        <v>8580</v>
      </c>
    </row>
    <row r="3" spans="1:21" ht="97" x14ac:dyDescent="0.2">
      <c r="A3" s="135" t="s">
        <v>35</v>
      </c>
      <c r="B3" s="135" t="s">
        <v>36</v>
      </c>
      <c r="C3" s="135" t="s">
        <v>46</v>
      </c>
      <c r="D3" s="135" t="s">
        <v>38</v>
      </c>
      <c r="E3" s="135" t="s">
        <v>39</v>
      </c>
      <c r="F3" s="135" t="s">
        <v>40</v>
      </c>
      <c r="G3" s="135" t="s">
        <v>44</v>
      </c>
      <c r="H3" s="135" t="s">
        <v>47</v>
      </c>
      <c r="I3" s="136">
        <v>0</v>
      </c>
      <c r="J3" s="135" t="s">
        <v>44</v>
      </c>
      <c r="K3" s="137">
        <v>0</v>
      </c>
      <c r="L3" s="136">
        <v>0</v>
      </c>
      <c r="M3" s="136">
        <v>0</v>
      </c>
      <c r="N3" s="136">
        <v>0</v>
      </c>
      <c r="O3" s="137"/>
      <c r="P3" s="137"/>
      <c r="Q3" s="137"/>
      <c r="R3" s="136"/>
      <c r="S3" s="136"/>
      <c r="T3" s="139"/>
      <c r="U3" s="137">
        <v>0</v>
      </c>
    </row>
    <row r="4" spans="1:21" ht="25" x14ac:dyDescent="0.2">
      <c r="A4" s="68" t="s">
        <v>185</v>
      </c>
      <c r="B4" s="68"/>
      <c r="C4" s="45" t="s">
        <v>199</v>
      </c>
      <c r="D4" s="190" t="s">
        <v>38</v>
      </c>
      <c r="E4" s="190" t="s">
        <v>39</v>
      </c>
      <c r="F4" s="191" t="s">
        <v>40</v>
      </c>
      <c r="G4" s="191" t="s">
        <v>181</v>
      </c>
      <c r="H4" s="191" t="s">
        <v>182</v>
      </c>
      <c r="I4" s="164">
        <v>45</v>
      </c>
      <c r="J4" s="69" t="s">
        <v>43</v>
      </c>
      <c r="K4" s="70">
        <v>1200</v>
      </c>
      <c r="L4" s="165">
        <v>0</v>
      </c>
      <c r="M4" s="165">
        <v>0</v>
      </c>
      <c r="N4" s="165">
        <v>0</v>
      </c>
      <c r="O4" s="170">
        <v>0</v>
      </c>
      <c r="P4" s="170">
        <v>0</v>
      </c>
      <c r="Q4" s="170">
        <v>0</v>
      </c>
      <c r="R4" s="165">
        <v>0</v>
      </c>
      <c r="S4" s="173">
        <v>0</v>
      </c>
      <c r="T4" s="173"/>
      <c r="U4" s="170">
        <v>0</v>
      </c>
    </row>
    <row r="5" spans="1:21" ht="25" x14ac:dyDescent="0.2">
      <c r="A5" s="88" t="s">
        <v>229</v>
      </c>
      <c r="B5" s="88"/>
      <c r="C5" s="49" t="s">
        <v>230</v>
      </c>
      <c r="D5" s="135" t="s">
        <v>38</v>
      </c>
      <c r="E5" s="135" t="s">
        <v>39</v>
      </c>
      <c r="F5" s="143" t="s">
        <v>260</v>
      </c>
      <c r="G5" s="189" t="s">
        <v>115</v>
      </c>
      <c r="H5" s="189" t="s">
        <v>261</v>
      </c>
      <c r="I5" s="136">
        <v>45</v>
      </c>
      <c r="J5" s="40" t="s">
        <v>262</v>
      </c>
      <c r="K5" s="41">
        <v>585</v>
      </c>
      <c r="L5" s="144">
        <v>17</v>
      </c>
      <c r="M5" s="144">
        <v>0</v>
      </c>
      <c r="N5" s="144">
        <v>17</v>
      </c>
      <c r="O5" s="145">
        <v>3400</v>
      </c>
      <c r="P5" s="145">
        <v>1</v>
      </c>
      <c r="Q5" s="145">
        <v>660</v>
      </c>
      <c r="R5" s="144">
        <v>660</v>
      </c>
      <c r="S5" s="151">
        <v>0</v>
      </c>
      <c r="T5" s="151"/>
      <c r="U5" s="145">
        <v>4060</v>
      </c>
    </row>
    <row r="6" spans="1:21" ht="25" x14ac:dyDescent="0.2">
      <c r="A6" s="88" t="s">
        <v>229</v>
      </c>
      <c r="B6" s="88"/>
      <c r="C6" s="49" t="s">
        <v>230</v>
      </c>
      <c r="D6" s="88" t="s">
        <v>38</v>
      </c>
      <c r="E6" s="88" t="s">
        <v>39</v>
      </c>
      <c r="F6" s="188" t="s">
        <v>40</v>
      </c>
      <c r="G6" s="189" t="s">
        <v>266</v>
      </c>
      <c r="H6" s="189" t="s">
        <v>267</v>
      </c>
      <c r="I6" s="209">
        <v>45</v>
      </c>
      <c r="J6" s="88" t="s">
        <v>262</v>
      </c>
      <c r="K6" s="210">
        <v>585</v>
      </c>
      <c r="L6" s="210">
        <v>0</v>
      </c>
      <c r="M6" s="210">
        <v>20</v>
      </c>
      <c r="N6" s="210">
        <v>20</v>
      </c>
      <c r="O6" s="210">
        <v>4000</v>
      </c>
      <c r="P6" s="210">
        <v>14</v>
      </c>
      <c r="Q6" s="210">
        <v>330</v>
      </c>
      <c r="R6" s="210">
        <v>4620</v>
      </c>
      <c r="S6" s="210">
        <v>0</v>
      </c>
      <c r="T6" s="213"/>
      <c r="U6" s="210">
        <v>8620</v>
      </c>
    </row>
    <row r="7" spans="1:21" ht="25" x14ac:dyDescent="0.2">
      <c r="A7" s="73" t="s">
        <v>229</v>
      </c>
      <c r="B7" s="73"/>
      <c r="C7" s="45" t="s">
        <v>230</v>
      </c>
      <c r="D7" s="73" t="s">
        <v>38</v>
      </c>
      <c r="E7" s="73" t="s">
        <v>39</v>
      </c>
      <c r="F7" s="191" t="s">
        <v>271</v>
      </c>
      <c r="G7" s="199" t="s">
        <v>241</v>
      </c>
      <c r="H7" s="199" t="s">
        <v>242</v>
      </c>
      <c r="I7" s="200">
        <v>45</v>
      </c>
      <c r="J7" s="73" t="s">
        <v>58</v>
      </c>
      <c r="K7" s="201">
        <v>585</v>
      </c>
      <c r="L7" s="201">
        <v>0</v>
      </c>
      <c r="M7" s="201">
        <v>0</v>
      </c>
      <c r="N7" s="201">
        <v>0</v>
      </c>
      <c r="O7" s="201">
        <v>0</v>
      </c>
      <c r="P7" s="201">
        <v>0</v>
      </c>
      <c r="Q7" s="201">
        <v>420</v>
      </c>
      <c r="R7" s="201">
        <v>0</v>
      </c>
      <c r="S7" s="201">
        <v>0</v>
      </c>
      <c r="T7" s="206"/>
      <c r="U7" s="201">
        <v>0</v>
      </c>
    </row>
    <row r="8" spans="1:21" ht="25" x14ac:dyDescent="0.2">
      <c r="A8" s="40" t="s">
        <v>329</v>
      </c>
      <c r="B8" s="40"/>
      <c r="C8" s="49" t="s">
        <v>330</v>
      </c>
      <c r="D8" s="135" t="s">
        <v>38</v>
      </c>
      <c r="E8" s="135" t="s">
        <v>39</v>
      </c>
      <c r="F8" s="188" t="s">
        <v>40</v>
      </c>
      <c r="G8" s="143" t="s">
        <v>335</v>
      </c>
      <c r="H8" s="143" t="s">
        <v>336</v>
      </c>
      <c r="I8" s="136">
        <v>45</v>
      </c>
      <c r="J8" s="40" t="s">
        <v>43</v>
      </c>
      <c r="K8" s="41">
        <v>1200</v>
      </c>
      <c r="L8" s="144">
        <v>25</v>
      </c>
      <c r="M8" s="144">
        <v>0</v>
      </c>
      <c r="N8" s="144">
        <v>25</v>
      </c>
      <c r="O8" s="145">
        <v>5000</v>
      </c>
      <c r="P8" s="145">
        <v>9</v>
      </c>
      <c r="Q8" s="145">
        <v>330</v>
      </c>
      <c r="R8" s="144">
        <v>2970</v>
      </c>
      <c r="S8" s="151">
        <v>0</v>
      </c>
      <c r="T8" s="151"/>
      <c r="U8" s="145">
        <v>7970</v>
      </c>
    </row>
    <row r="9" spans="1:21" ht="37" x14ac:dyDescent="0.2">
      <c r="A9" s="40" t="s">
        <v>329</v>
      </c>
      <c r="B9" s="40"/>
      <c r="C9" s="49" t="s">
        <v>330</v>
      </c>
      <c r="D9" s="135" t="s">
        <v>38</v>
      </c>
      <c r="E9" s="135" t="s">
        <v>39</v>
      </c>
      <c r="F9" s="188" t="s">
        <v>40</v>
      </c>
      <c r="G9" s="143" t="s">
        <v>128</v>
      </c>
      <c r="H9" s="143" t="s">
        <v>205</v>
      </c>
      <c r="I9" s="136">
        <v>45</v>
      </c>
      <c r="J9" s="40" t="s">
        <v>43</v>
      </c>
      <c r="K9" s="41">
        <v>1200</v>
      </c>
      <c r="L9" s="144">
        <v>0</v>
      </c>
      <c r="M9" s="144">
        <v>31</v>
      </c>
      <c r="N9" s="144">
        <v>31</v>
      </c>
      <c r="O9" s="145">
        <v>6200</v>
      </c>
      <c r="P9" s="145">
        <v>9</v>
      </c>
      <c r="Q9" s="145">
        <v>330</v>
      </c>
      <c r="R9" s="144">
        <v>2970</v>
      </c>
      <c r="S9" s="151">
        <v>0</v>
      </c>
      <c r="T9" s="151"/>
      <c r="U9" s="145">
        <v>9170</v>
      </c>
    </row>
    <row r="10" spans="1:21" ht="25" x14ac:dyDescent="0.2">
      <c r="A10" s="40" t="s">
        <v>329</v>
      </c>
      <c r="B10" s="40"/>
      <c r="C10" s="49" t="s">
        <v>330</v>
      </c>
      <c r="D10" s="135" t="s">
        <v>38</v>
      </c>
      <c r="E10" s="135" t="s">
        <v>39</v>
      </c>
      <c r="F10" s="143" t="s">
        <v>260</v>
      </c>
      <c r="G10" s="143" t="s">
        <v>128</v>
      </c>
      <c r="H10" s="143" t="s">
        <v>325</v>
      </c>
      <c r="I10" s="136">
        <v>45</v>
      </c>
      <c r="J10" s="40" t="s">
        <v>43</v>
      </c>
      <c r="K10" s="41">
        <v>1200</v>
      </c>
      <c r="L10" s="144">
        <v>25</v>
      </c>
      <c r="M10" s="144">
        <v>0</v>
      </c>
      <c r="N10" s="144">
        <v>25</v>
      </c>
      <c r="O10" s="145">
        <v>5000</v>
      </c>
      <c r="P10" s="145">
        <v>11</v>
      </c>
      <c r="Q10" s="145">
        <v>215</v>
      </c>
      <c r="R10" s="144">
        <v>2365</v>
      </c>
      <c r="S10" s="151">
        <v>0</v>
      </c>
      <c r="T10" s="151"/>
      <c r="U10" s="145">
        <v>7365</v>
      </c>
    </row>
    <row r="11" spans="1:21" ht="37" x14ac:dyDescent="0.2">
      <c r="A11" s="40" t="s">
        <v>356</v>
      </c>
      <c r="B11" s="40"/>
      <c r="C11" s="49" t="s">
        <v>357</v>
      </c>
      <c r="D11" s="135" t="s">
        <v>38</v>
      </c>
      <c r="E11" s="135" t="s">
        <v>39</v>
      </c>
      <c r="F11" s="143" t="s">
        <v>380</v>
      </c>
      <c r="G11" s="143" t="s">
        <v>296</v>
      </c>
      <c r="H11" s="143" t="s">
        <v>377</v>
      </c>
      <c r="I11" s="136">
        <v>45</v>
      </c>
      <c r="J11" s="40" t="s">
        <v>58</v>
      </c>
      <c r="K11" s="41">
        <v>585</v>
      </c>
      <c r="L11" s="144">
        <v>0</v>
      </c>
      <c r="M11" s="144">
        <v>25</v>
      </c>
      <c r="N11" s="144">
        <v>25</v>
      </c>
      <c r="O11" s="145">
        <v>5000</v>
      </c>
      <c r="P11" s="145">
        <v>4</v>
      </c>
      <c r="Q11" s="145">
        <v>420</v>
      </c>
      <c r="R11" s="144">
        <v>1680</v>
      </c>
      <c r="S11" s="151">
        <v>0</v>
      </c>
      <c r="T11" s="151"/>
      <c r="U11" s="145">
        <v>6680</v>
      </c>
    </row>
    <row r="12" spans="1:21" ht="37" x14ac:dyDescent="0.2">
      <c r="A12" s="40" t="s">
        <v>402</v>
      </c>
      <c r="B12" s="40"/>
      <c r="C12" s="49" t="s">
        <v>403</v>
      </c>
      <c r="D12" s="135" t="s">
        <v>38</v>
      </c>
      <c r="E12" s="135" t="s">
        <v>39</v>
      </c>
      <c r="F12" s="188" t="s">
        <v>40</v>
      </c>
      <c r="G12" s="143" t="s">
        <v>189</v>
      </c>
      <c r="H12" s="143" t="s">
        <v>190</v>
      </c>
      <c r="I12" s="136">
        <v>45</v>
      </c>
      <c r="J12" s="40" t="s">
        <v>43</v>
      </c>
      <c r="K12" s="41">
        <v>1200</v>
      </c>
      <c r="L12" s="144">
        <v>0</v>
      </c>
      <c r="M12" s="144">
        <v>17</v>
      </c>
      <c r="N12" s="144">
        <v>17</v>
      </c>
      <c r="O12" s="145">
        <v>3400</v>
      </c>
      <c r="P12" s="145">
        <v>9</v>
      </c>
      <c r="Q12" s="145">
        <v>330</v>
      </c>
      <c r="R12" s="144">
        <v>2970</v>
      </c>
      <c r="S12" s="144">
        <v>0</v>
      </c>
      <c r="T12" s="144"/>
      <c r="U12" s="145">
        <v>6370</v>
      </c>
    </row>
    <row r="13" spans="1:21" ht="25" x14ac:dyDescent="0.2">
      <c r="A13" s="40" t="s">
        <v>402</v>
      </c>
      <c r="B13" s="40"/>
      <c r="C13" s="49" t="s">
        <v>403</v>
      </c>
      <c r="D13" s="135" t="s">
        <v>38</v>
      </c>
      <c r="E13" s="135" t="s">
        <v>39</v>
      </c>
      <c r="F13" s="188" t="s">
        <v>40</v>
      </c>
      <c r="G13" s="188" t="s">
        <v>181</v>
      </c>
      <c r="H13" s="143" t="s">
        <v>182</v>
      </c>
      <c r="I13" s="136">
        <v>45</v>
      </c>
      <c r="J13" s="64" t="s">
        <v>43</v>
      </c>
      <c r="K13" s="41">
        <v>1200</v>
      </c>
      <c r="L13" s="144">
        <v>18</v>
      </c>
      <c r="M13" s="144">
        <v>0</v>
      </c>
      <c r="N13" s="144">
        <v>18</v>
      </c>
      <c r="O13" s="145">
        <v>3600</v>
      </c>
      <c r="P13" s="145">
        <v>11</v>
      </c>
      <c r="Q13" s="145">
        <v>330</v>
      </c>
      <c r="R13" s="144">
        <v>3630</v>
      </c>
      <c r="S13" s="144">
        <v>0</v>
      </c>
      <c r="T13" s="144"/>
      <c r="U13" s="145">
        <v>7230</v>
      </c>
    </row>
    <row r="14" spans="1:21" ht="37" x14ac:dyDescent="0.2">
      <c r="A14" s="40" t="s">
        <v>413</v>
      </c>
      <c r="B14" s="40"/>
      <c r="C14" s="49" t="s">
        <v>414</v>
      </c>
      <c r="D14" s="33" t="s">
        <v>38</v>
      </c>
      <c r="E14" s="33" t="s">
        <v>39</v>
      </c>
      <c r="F14" s="188" t="s">
        <v>40</v>
      </c>
      <c r="G14" s="188" t="s">
        <v>211</v>
      </c>
      <c r="H14" s="188" t="s">
        <v>212</v>
      </c>
      <c r="I14" s="136">
        <v>60</v>
      </c>
      <c r="J14" s="64" t="s">
        <v>43</v>
      </c>
      <c r="K14" s="41">
        <v>1200</v>
      </c>
      <c r="L14" s="144">
        <v>10</v>
      </c>
      <c r="M14" s="144">
        <v>0</v>
      </c>
      <c r="N14" s="144">
        <v>10</v>
      </c>
      <c r="O14" s="145">
        <v>2000</v>
      </c>
      <c r="P14" s="145">
        <v>14</v>
      </c>
      <c r="Q14" s="145">
        <v>132</v>
      </c>
      <c r="R14" s="144">
        <v>1848</v>
      </c>
      <c r="S14" s="144">
        <v>0</v>
      </c>
      <c r="T14" s="144"/>
      <c r="U14" s="145">
        <v>3848</v>
      </c>
    </row>
    <row r="15" spans="1:21" ht="49" x14ac:dyDescent="0.2">
      <c r="A15" s="40" t="s">
        <v>429</v>
      </c>
      <c r="B15" s="40"/>
      <c r="C15" s="49" t="s">
        <v>430</v>
      </c>
      <c r="D15" s="135" t="s">
        <v>38</v>
      </c>
      <c r="E15" s="135" t="s">
        <v>39</v>
      </c>
      <c r="F15" s="143" t="s">
        <v>260</v>
      </c>
      <c r="G15" s="143" t="s">
        <v>211</v>
      </c>
      <c r="H15" s="188" t="s">
        <v>212</v>
      </c>
      <c r="I15" s="136">
        <v>60</v>
      </c>
      <c r="J15" s="40" t="s">
        <v>262</v>
      </c>
      <c r="K15" s="41">
        <v>585</v>
      </c>
      <c r="L15" s="144">
        <v>0</v>
      </c>
      <c r="M15" s="144">
        <v>17</v>
      </c>
      <c r="N15" s="144">
        <v>17</v>
      </c>
      <c r="O15" s="145">
        <v>3400</v>
      </c>
      <c r="P15" s="145">
        <v>0</v>
      </c>
      <c r="Q15" s="145">
        <v>0</v>
      </c>
      <c r="R15" s="144">
        <v>0</v>
      </c>
      <c r="S15" s="144">
        <v>0</v>
      </c>
      <c r="T15" s="144"/>
      <c r="U15" s="145">
        <v>3400</v>
      </c>
    </row>
    <row r="16" spans="1:21" ht="25" x14ac:dyDescent="0.2">
      <c r="A16" s="40" t="s">
        <v>436</v>
      </c>
      <c r="B16" s="40"/>
      <c r="C16" s="49" t="s">
        <v>437</v>
      </c>
      <c r="D16" s="135" t="s">
        <v>38</v>
      </c>
      <c r="E16" s="135" t="s">
        <v>39</v>
      </c>
      <c r="F16" s="143" t="s">
        <v>260</v>
      </c>
      <c r="G16" s="143" t="s">
        <v>438</v>
      </c>
      <c r="H16" s="143" t="s">
        <v>439</v>
      </c>
      <c r="I16" s="136">
        <v>45</v>
      </c>
      <c r="J16" s="40" t="s">
        <v>58</v>
      </c>
      <c r="K16" s="41">
        <v>585</v>
      </c>
      <c r="L16" s="144">
        <v>0</v>
      </c>
      <c r="M16" s="144">
        <v>20</v>
      </c>
      <c r="N16" s="144">
        <v>20</v>
      </c>
      <c r="O16" s="145">
        <v>4000</v>
      </c>
      <c r="P16" s="145">
        <v>1</v>
      </c>
      <c r="Q16" s="145">
        <v>215</v>
      </c>
      <c r="R16" s="144">
        <v>215</v>
      </c>
      <c r="S16" s="144">
        <v>0</v>
      </c>
      <c r="T16" s="144"/>
      <c r="U16" s="145">
        <v>4215</v>
      </c>
    </row>
    <row r="17" spans="1:21" ht="25" x14ac:dyDescent="0.2">
      <c r="A17" s="40" t="s">
        <v>436</v>
      </c>
      <c r="B17" s="40"/>
      <c r="C17" s="49" t="s">
        <v>437</v>
      </c>
      <c r="D17" s="135" t="s">
        <v>38</v>
      </c>
      <c r="E17" s="135" t="s">
        <v>39</v>
      </c>
      <c r="F17" s="143" t="s">
        <v>444</v>
      </c>
      <c r="G17" s="143" t="s">
        <v>445</v>
      </c>
      <c r="H17" s="143" t="s">
        <v>446</v>
      </c>
      <c r="I17" s="136">
        <v>45</v>
      </c>
      <c r="J17" s="40" t="s">
        <v>58</v>
      </c>
      <c r="K17" s="41">
        <v>585</v>
      </c>
      <c r="L17" s="144">
        <v>0</v>
      </c>
      <c r="M17" s="144">
        <v>20</v>
      </c>
      <c r="N17" s="144">
        <v>20</v>
      </c>
      <c r="O17" s="145">
        <v>4000</v>
      </c>
      <c r="P17" s="145">
        <v>1</v>
      </c>
      <c r="Q17" s="145">
        <v>660</v>
      </c>
      <c r="R17" s="144">
        <v>660</v>
      </c>
      <c r="S17" s="144">
        <v>0</v>
      </c>
      <c r="T17" s="144"/>
      <c r="U17" s="145">
        <v>4660</v>
      </c>
    </row>
    <row r="18" spans="1:21" ht="37" x14ac:dyDescent="0.2">
      <c r="A18" s="40" t="s">
        <v>459</v>
      </c>
      <c r="B18" s="40"/>
      <c r="C18" s="49" t="s">
        <v>460</v>
      </c>
      <c r="D18" s="135" t="s">
        <v>38</v>
      </c>
      <c r="E18" s="135" t="s">
        <v>39</v>
      </c>
      <c r="F18" s="188" t="s">
        <v>40</v>
      </c>
      <c r="G18" s="143" t="s">
        <v>399</v>
      </c>
      <c r="H18" s="143" t="s">
        <v>400</v>
      </c>
      <c r="I18" s="136">
        <v>45</v>
      </c>
      <c r="J18" s="40" t="s">
        <v>43</v>
      </c>
      <c r="K18" s="41">
        <v>1200</v>
      </c>
      <c r="L18" s="144">
        <v>15</v>
      </c>
      <c r="M18" s="144">
        <v>0</v>
      </c>
      <c r="N18" s="144">
        <v>15</v>
      </c>
      <c r="O18" s="145">
        <v>3000</v>
      </c>
      <c r="P18" s="145">
        <v>14</v>
      </c>
      <c r="Q18" s="145">
        <v>536</v>
      </c>
      <c r="R18" s="144">
        <v>7504</v>
      </c>
      <c r="S18" s="144">
        <v>0</v>
      </c>
      <c r="T18" s="144"/>
      <c r="U18" s="145">
        <v>10504</v>
      </c>
    </row>
    <row r="19" spans="1:21" ht="37" x14ac:dyDescent="0.2">
      <c r="A19" s="40" t="s">
        <v>459</v>
      </c>
      <c r="B19" s="40"/>
      <c r="C19" s="49" t="s">
        <v>460</v>
      </c>
      <c r="D19" s="135" t="s">
        <v>38</v>
      </c>
      <c r="E19" s="135" t="s">
        <v>39</v>
      </c>
      <c r="F19" s="188" t="s">
        <v>40</v>
      </c>
      <c r="G19" s="143" t="s">
        <v>399</v>
      </c>
      <c r="H19" s="143" t="s">
        <v>400</v>
      </c>
      <c r="I19" s="136">
        <v>45</v>
      </c>
      <c r="J19" s="40" t="s">
        <v>43</v>
      </c>
      <c r="K19" s="41">
        <v>1200</v>
      </c>
      <c r="L19" s="144">
        <v>15</v>
      </c>
      <c r="M19" s="144">
        <v>0</v>
      </c>
      <c r="N19" s="144">
        <v>15</v>
      </c>
      <c r="O19" s="145">
        <v>3000</v>
      </c>
      <c r="P19" s="145">
        <v>14</v>
      </c>
      <c r="Q19" s="145">
        <v>536</v>
      </c>
      <c r="R19" s="144">
        <v>7504</v>
      </c>
      <c r="S19" s="144">
        <v>0</v>
      </c>
      <c r="T19" s="144"/>
      <c r="U19" s="145">
        <v>10504</v>
      </c>
    </row>
    <row r="20" spans="1:21" ht="37" x14ac:dyDescent="0.2">
      <c r="A20" s="40" t="s">
        <v>459</v>
      </c>
      <c r="B20" s="40"/>
      <c r="C20" s="49" t="s">
        <v>460</v>
      </c>
      <c r="D20" s="135" t="s">
        <v>38</v>
      </c>
      <c r="E20" s="135" t="s">
        <v>39</v>
      </c>
      <c r="F20" s="188" t="s">
        <v>40</v>
      </c>
      <c r="G20" s="143" t="s">
        <v>207</v>
      </c>
      <c r="H20" s="143" t="s">
        <v>208</v>
      </c>
      <c r="I20" s="136">
        <v>45</v>
      </c>
      <c r="J20" s="40" t="s">
        <v>43</v>
      </c>
      <c r="K20" s="41">
        <v>1200</v>
      </c>
      <c r="L20" s="144">
        <v>0</v>
      </c>
      <c r="M20" s="144">
        <v>18</v>
      </c>
      <c r="N20" s="144">
        <v>18</v>
      </c>
      <c r="O20" s="145">
        <v>3600</v>
      </c>
      <c r="P20" s="145">
        <v>9</v>
      </c>
      <c r="Q20" s="145">
        <v>330</v>
      </c>
      <c r="R20" s="144">
        <v>2970</v>
      </c>
      <c r="S20" s="144">
        <v>0</v>
      </c>
      <c r="T20" s="144"/>
      <c r="U20" s="145">
        <v>6570</v>
      </c>
    </row>
    <row r="21" spans="1:21" ht="37" x14ac:dyDescent="0.2">
      <c r="A21" s="40" t="s">
        <v>459</v>
      </c>
      <c r="B21" s="40"/>
      <c r="C21" s="49" t="s">
        <v>460</v>
      </c>
      <c r="D21" s="135" t="s">
        <v>38</v>
      </c>
      <c r="E21" s="135" t="s">
        <v>39</v>
      </c>
      <c r="F21" s="188" t="s">
        <v>40</v>
      </c>
      <c r="G21" s="143" t="s">
        <v>399</v>
      </c>
      <c r="H21" s="143" t="s">
        <v>400</v>
      </c>
      <c r="I21" s="136">
        <v>45</v>
      </c>
      <c r="J21" s="40" t="s">
        <v>43</v>
      </c>
      <c r="K21" s="41">
        <v>1200</v>
      </c>
      <c r="L21" s="144">
        <v>0</v>
      </c>
      <c r="M21" s="144">
        <v>27</v>
      </c>
      <c r="N21" s="144">
        <v>27</v>
      </c>
      <c r="O21" s="145">
        <v>5400</v>
      </c>
      <c r="P21" s="145">
        <v>9</v>
      </c>
      <c r="Q21" s="145">
        <v>536</v>
      </c>
      <c r="R21" s="144">
        <v>4824</v>
      </c>
      <c r="S21" s="144">
        <v>0</v>
      </c>
      <c r="T21" s="144"/>
      <c r="U21" s="145">
        <v>10224</v>
      </c>
    </row>
    <row r="22" spans="1:21" ht="37" x14ac:dyDescent="0.2">
      <c r="A22" s="44" t="s">
        <v>459</v>
      </c>
      <c r="B22" s="44"/>
      <c r="C22" s="45" t="s">
        <v>460</v>
      </c>
      <c r="D22" s="161" t="s">
        <v>38</v>
      </c>
      <c r="E22" s="161" t="s">
        <v>39</v>
      </c>
      <c r="F22" s="163" t="s">
        <v>260</v>
      </c>
      <c r="G22" s="163" t="s">
        <v>207</v>
      </c>
      <c r="H22" s="163" t="s">
        <v>208</v>
      </c>
      <c r="I22" s="164">
        <v>45</v>
      </c>
      <c r="J22" s="44" t="s">
        <v>43</v>
      </c>
      <c r="K22" s="70">
        <v>1200</v>
      </c>
      <c r="L22" s="165">
        <v>0</v>
      </c>
      <c r="M22" s="165">
        <v>0</v>
      </c>
      <c r="N22" s="165">
        <v>0</v>
      </c>
      <c r="O22" s="170">
        <v>0</v>
      </c>
      <c r="P22" s="170">
        <v>0</v>
      </c>
      <c r="Q22" s="170">
        <v>215</v>
      </c>
      <c r="R22" s="165">
        <v>0</v>
      </c>
      <c r="S22" s="165">
        <v>0</v>
      </c>
      <c r="T22" s="165"/>
      <c r="U22" s="170">
        <v>0</v>
      </c>
    </row>
    <row r="23" spans="1:21" ht="37" x14ac:dyDescent="0.2">
      <c r="A23" s="40" t="s">
        <v>511</v>
      </c>
      <c r="B23" s="40"/>
      <c r="C23" s="49" t="s">
        <v>513</v>
      </c>
      <c r="D23" s="135" t="s">
        <v>114</v>
      </c>
      <c r="E23" s="135" t="s">
        <v>39</v>
      </c>
      <c r="F23" s="145" t="s">
        <v>159</v>
      </c>
      <c r="G23" s="231" t="s">
        <v>166</v>
      </c>
      <c r="H23" s="231" t="s">
        <v>166</v>
      </c>
      <c r="I23" s="136" t="s">
        <v>166</v>
      </c>
      <c r="J23" s="232" t="s">
        <v>166</v>
      </c>
      <c r="K23" s="41">
        <v>175</v>
      </c>
      <c r="L23" s="144">
        <v>0</v>
      </c>
      <c r="M23" s="144">
        <v>15</v>
      </c>
      <c r="N23" s="144">
        <v>15</v>
      </c>
      <c r="O23" s="145">
        <v>6000</v>
      </c>
      <c r="P23" s="145">
        <v>0</v>
      </c>
      <c r="Q23" s="145">
        <v>0</v>
      </c>
      <c r="R23" s="144">
        <v>115621</v>
      </c>
      <c r="S23" s="234">
        <v>1446</v>
      </c>
      <c r="T23" s="228"/>
      <c r="U23" s="145">
        <v>123067</v>
      </c>
    </row>
    <row r="24" spans="1:21" ht="37" x14ac:dyDescent="0.2">
      <c r="A24" s="40" t="s">
        <v>528</v>
      </c>
      <c r="B24" s="40"/>
      <c r="C24" s="49" t="s">
        <v>530</v>
      </c>
      <c r="D24" s="135" t="s">
        <v>38</v>
      </c>
      <c r="E24" s="135" t="s">
        <v>39</v>
      </c>
      <c r="F24" s="188" t="s">
        <v>40</v>
      </c>
      <c r="G24" s="229" t="s">
        <v>166</v>
      </c>
      <c r="H24" s="143" t="s">
        <v>531</v>
      </c>
      <c r="I24" s="136">
        <v>0</v>
      </c>
      <c r="J24" s="40" t="s">
        <v>43</v>
      </c>
      <c r="K24" s="41">
        <v>175</v>
      </c>
      <c r="L24" s="144">
        <v>0</v>
      </c>
      <c r="M24" s="144">
        <v>8</v>
      </c>
      <c r="N24" s="144">
        <v>8</v>
      </c>
      <c r="O24" s="145">
        <v>3200</v>
      </c>
      <c r="P24" s="145">
        <v>0</v>
      </c>
      <c r="Q24" s="145">
        <v>0</v>
      </c>
      <c r="R24" s="144">
        <v>14000</v>
      </c>
      <c r="S24" s="144">
        <v>3706</v>
      </c>
      <c r="T24" s="144"/>
      <c r="U24" s="145">
        <v>20906</v>
      </c>
    </row>
    <row r="25" spans="1:21" ht="25" x14ac:dyDescent="0.2">
      <c r="A25" s="40" t="s">
        <v>823</v>
      </c>
      <c r="B25" s="40"/>
      <c r="C25" s="49" t="s">
        <v>384</v>
      </c>
      <c r="D25" s="135" t="s">
        <v>38</v>
      </c>
      <c r="E25" s="135" t="s">
        <v>39</v>
      </c>
      <c r="F25" s="143" t="s">
        <v>260</v>
      </c>
      <c r="G25" s="143" t="s">
        <v>152</v>
      </c>
      <c r="H25" s="143" t="s">
        <v>385</v>
      </c>
      <c r="I25" s="136">
        <v>45</v>
      </c>
      <c r="J25" s="40" t="s">
        <v>43</v>
      </c>
      <c r="K25" s="41">
        <v>1200</v>
      </c>
      <c r="L25" s="144">
        <v>0</v>
      </c>
      <c r="M25" s="144">
        <v>18</v>
      </c>
      <c r="N25" s="144">
        <v>18</v>
      </c>
      <c r="O25" s="146">
        <v>3600</v>
      </c>
      <c r="P25" s="146">
        <v>9</v>
      </c>
      <c r="Q25" s="146">
        <v>215</v>
      </c>
      <c r="R25" s="144">
        <v>1935</v>
      </c>
      <c r="S25" s="151">
        <v>0</v>
      </c>
      <c r="T25" s="151"/>
      <c r="U25" s="145">
        <v>5535</v>
      </c>
    </row>
    <row r="26" spans="1:21" ht="25" x14ac:dyDescent="0.2">
      <c r="A26" s="40" t="s">
        <v>823</v>
      </c>
      <c r="B26" s="40"/>
      <c r="C26" s="49" t="s">
        <v>384</v>
      </c>
      <c r="D26" s="135" t="s">
        <v>38</v>
      </c>
      <c r="E26" s="135" t="s">
        <v>39</v>
      </c>
      <c r="F26" s="143" t="s">
        <v>852</v>
      </c>
      <c r="G26" s="188" t="s">
        <v>65</v>
      </c>
      <c r="H26" s="188" t="s">
        <v>385</v>
      </c>
      <c r="I26" s="136">
        <v>45</v>
      </c>
      <c r="J26" s="64" t="s">
        <v>58</v>
      </c>
      <c r="K26" s="41">
        <v>585</v>
      </c>
      <c r="L26" s="144">
        <v>17</v>
      </c>
      <c r="M26" s="144">
        <v>0</v>
      </c>
      <c r="N26" s="144">
        <v>17</v>
      </c>
      <c r="O26" s="145">
        <v>3400</v>
      </c>
      <c r="P26" s="145">
        <v>1</v>
      </c>
      <c r="Q26" s="145">
        <v>660</v>
      </c>
      <c r="R26" s="144">
        <v>660</v>
      </c>
      <c r="S26" s="144">
        <v>0</v>
      </c>
      <c r="T26" s="144"/>
      <c r="U26" s="145">
        <v>4060</v>
      </c>
    </row>
    <row r="27" spans="1:21" ht="25" x14ac:dyDescent="0.2">
      <c r="A27" s="40" t="s">
        <v>823</v>
      </c>
      <c r="B27" s="40"/>
      <c r="C27" s="49" t="s">
        <v>384</v>
      </c>
      <c r="D27" s="33" t="s">
        <v>38</v>
      </c>
      <c r="E27" s="33" t="s">
        <v>39</v>
      </c>
      <c r="F27" s="188" t="s">
        <v>40</v>
      </c>
      <c r="G27" s="143" t="s">
        <v>855</v>
      </c>
      <c r="H27" s="143" t="s">
        <v>390</v>
      </c>
      <c r="I27" s="136">
        <v>45</v>
      </c>
      <c r="J27" s="64" t="s">
        <v>43</v>
      </c>
      <c r="K27" s="41">
        <v>1200</v>
      </c>
      <c r="L27" s="144">
        <v>22</v>
      </c>
      <c r="M27" s="144">
        <v>0</v>
      </c>
      <c r="N27" s="144">
        <v>22</v>
      </c>
      <c r="O27" s="145">
        <v>4400</v>
      </c>
      <c r="P27" s="145">
        <v>14</v>
      </c>
      <c r="Q27" s="145">
        <v>330</v>
      </c>
      <c r="R27" s="144">
        <v>4620</v>
      </c>
      <c r="S27" s="144">
        <v>0</v>
      </c>
      <c r="T27" s="144"/>
      <c r="U27" s="145">
        <v>9020</v>
      </c>
    </row>
    <row r="28" spans="1:21" ht="25" x14ac:dyDescent="0.2">
      <c r="A28" s="40" t="s">
        <v>823</v>
      </c>
      <c r="B28" s="40"/>
      <c r="C28" s="49" t="s">
        <v>384</v>
      </c>
      <c r="D28" s="135" t="s">
        <v>38</v>
      </c>
      <c r="E28" s="135" t="s">
        <v>39</v>
      </c>
      <c r="F28" s="143" t="s">
        <v>271</v>
      </c>
      <c r="G28" s="188" t="s">
        <v>65</v>
      </c>
      <c r="H28" s="188" t="s">
        <v>385</v>
      </c>
      <c r="I28" s="136">
        <v>45</v>
      </c>
      <c r="J28" s="64" t="s">
        <v>58</v>
      </c>
      <c r="K28" s="41">
        <v>585</v>
      </c>
      <c r="L28" s="144">
        <v>0</v>
      </c>
      <c r="M28" s="144">
        <v>0</v>
      </c>
      <c r="N28" s="144">
        <v>0</v>
      </c>
      <c r="O28" s="145">
        <v>0</v>
      </c>
      <c r="P28" s="145">
        <v>0</v>
      </c>
      <c r="Q28" s="145">
        <v>0</v>
      </c>
      <c r="R28" s="144">
        <v>0</v>
      </c>
      <c r="S28" s="144">
        <v>0</v>
      </c>
      <c r="T28" s="144"/>
      <c r="U28" s="145">
        <v>0</v>
      </c>
    </row>
    <row r="29" spans="1:21" ht="49" x14ac:dyDescent="0.2">
      <c r="A29" s="40" t="s">
        <v>823</v>
      </c>
      <c r="B29" s="40"/>
      <c r="C29" s="49" t="s">
        <v>384</v>
      </c>
      <c r="D29" s="33" t="s">
        <v>38</v>
      </c>
      <c r="E29" s="33" t="s">
        <v>39</v>
      </c>
      <c r="F29" s="188" t="s">
        <v>40</v>
      </c>
      <c r="G29" s="143" t="s">
        <v>219</v>
      </c>
      <c r="H29" s="143" t="s">
        <v>220</v>
      </c>
      <c r="I29" s="136">
        <v>45</v>
      </c>
      <c r="J29" s="64" t="s">
        <v>43</v>
      </c>
      <c r="K29" s="41">
        <v>1200</v>
      </c>
      <c r="L29" s="144">
        <v>0</v>
      </c>
      <c r="M29" s="144">
        <v>21</v>
      </c>
      <c r="N29" s="144">
        <v>21</v>
      </c>
      <c r="O29" s="146">
        <v>4200</v>
      </c>
      <c r="P29" s="145">
        <v>14</v>
      </c>
      <c r="Q29" s="145">
        <v>536</v>
      </c>
      <c r="R29" s="144">
        <v>7504</v>
      </c>
      <c r="S29" s="151">
        <v>0</v>
      </c>
      <c r="T29" s="151"/>
      <c r="U29" s="145">
        <v>11704</v>
      </c>
    </row>
    <row r="30" spans="1:21" ht="37" x14ac:dyDescent="0.2">
      <c r="A30" s="40" t="s">
        <v>823</v>
      </c>
      <c r="B30" s="40"/>
      <c r="C30" s="49" t="s">
        <v>384</v>
      </c>
      <c r="D30" s="33" t="s">
        <v>38</v>
      </c>
      <c r="E30" s="33" t="s">
        <v>39</v>
      </c>
      <c r="F30" s="188" t="s">
        <v>40</v>
      </c>
      <c r="G30" s="143" t="s">
        <v>395</v>
      </c>
      <c r="H30" s="143" t="s">
        <v>396</v>
      </c>
      <c r="I30" s="136">
        <v>45</v>
      </c>
      <c r="J30" s="64" t="s">
        <v>43</v>
      </c>
      <c r="K30" s="41">
        <v>1200</v>
      </c>
      <c r="L30" s="144">
        <v>0</v>
      </c>
      <c r="M30" s="144">
        <v>17</v>
      </c>
      <c r="N30" s="144">
        <v>17</v>
      </c>
      <c r="O30" s="146">
        <v>3400</v>
      </c>
      <c r="P30" s="145">
        <v>14</v>
      </c>
      <c r="Q30" s="145">
        <v>536</v>
      </c>
      <c r="R30" s="144">
        <v>7504</v>
      </c>
      <c r="S30" s="151">
        <v>0</v>
      </c>
      <c r="T30" s="151"/>
      <c r="U30" s="145">
        <v>10904</v>
      </c>
    </row>
    <row r="31" spans="1:21" ht="25" x14ac:dyDescent="0.2">
      <c r="A31" s="40" t="s">
        <v>823</v>
      </c>
      <c r="B31" s="40"/>
      <c r="C31" s="49" t="s">
        <v>384</v>
      </c>
      <c r="D31" s="135" t="s">
        <v>38</v>
      </c>
      <c r="E31" s="135" t="s">
        <v>39</v>
      </c>
      <c r="F31" s="188" t="s">
        <v>40</v>
      </c>
      <c r="G31" s="143" t="s">
        <v>65</v>
      </c>
      <c r="H31" s="143" t="s">
        <v>385</v>
      </c>
      <c r="I31" s="136">
        <v>45</v>
      </c>
      <c r="J31" s="40" t="s">
        <v>43</v>
      </c>
      <c r="K31" s="41">
        <v>1200</v>
      </c>
      <c r="L31" s="144">
        <v>0</v>
      </c>
      <c r="M31" s="144">
        <v>25</v>
      </c>
      <c r="N31" s="144">
        <v>25</v>
      </c>
      <c r="O31" s="146">
        <v>5000</v>
      </c>
      <c r="P31" s="146">
        <v>14</v>
      </c>
      <c r="Q31" s="146">
        <v>536</v>
      </c>
      <c r="R31" s="144">
        <v>7504</v>
      </c>
      <c r="S31" s="151">
        <v>0</v>
      </c>
      <c r="T31" s="151"/>
      <c r="U31" s="145">
        <v>12504</v>
      </c>
    </row>
    <row r="32" spans="1:21" ht="37" x14ac:dyDescent="0.2">
      <c r="A32" s="40" t="s">
        <v>866</v>
      </c>
      <c r="B32" s="40"/>
      <c r="C32" s="49" t="s">
        <v>867</v>
      </c>
      <c r="D32" s="33" t="s">
        <v>38</v>
      </c>
      <c r="E32" s="33" t="s">
        <v>39</v>
      </c>
      <c r="F32" s="188" t="s">
        <v>40</v>
      </c>
      <c r="G32" s="188" t="s">
        <v>872</v>
      </c>
      <c r="H32" s="143" t="s">
        <v>873</v>
      </c>
      <c r="I32" s="136">
        <v>45</v>
      </c>
      <c r="J32" s="64" t="s">
        <v>43</v>
      </c>
      <c r="K32" s="41">
        <v>1200</v>
      </c>
      <c r="L32" s="144">
        <v>10</v>
      </c>
      <c r="M32" s="144">
        <v>0</v>
      </c>
      <c r="N32" s="144">
        <v>10</v>
      </c>
      <c r="O32" s="145">
        <v>2000</v>
      </c>
      <c r="P32" s="145">
        <v>15</v>
      </c>
      <c r="Q32" s="145">
        <v>247</v>
      </c>
      <c r="R32" s="144">
        <v>3705</v>
      </c>
      <c r="S32" s="151">
        <v>0</v>
      </c>
      <c r="T32" s="151"/>
      <c r="U32" s="145">
        <v>5705</v>
      </c>
    </row>
    <row r="33" spans="1:21" x14ac:dyDescent="0.2">
      <c r="A33" s="425" t="s">
        <v>1061</v>
      </c>
      <c r="B33" s="425"/>
      <c r="C33" s="425"/>
      <c r="D33" s="425"/>
      <c r="E33" s="425"/>
      <c r="F33" s="425"/>
      <c r="G33" s="425"/>
      <c r="H33" s="425"/>
      <c r="I33" s="425"/>
      <c r="J33" s="425"/>
      <c r="K33" s="425"/>
      <c r="L33" s="425"/>
      <c r="M33" s="425"/>
      <c r="N33" s="426">
        <f>SUM(N2:N32)</f>
        <v>491</v>
      </c>
      <c r="O33" s="425"/>
      <c r="P33" s="425"/>
      <c r="Q33" s="425"/>
      <c r="R33" s="425"/>
      <c r="S33" s="425"/>
      <c r="T33" s="425"/>
      <c r="U33" s="427">
        <f>SUM(U2:U32)</f>
        <v>323375</v>
      </c>
    </row>
    <row r="34" spans="1:21" x14ac:dyDescent="0.2">
      <c r="A34" s="208"/>
      <c r="B34" s="208"/>
      <c r="C34" s="208"/>
      <c r="D34" s="208"/>
      <c r="E34" s="208"/>
      <c r="F34" s="208"/>
      <c r="G34" s="208"/>
      <c r="H34" s="208"/>
      <c r="I34" s="208"/>
      <c r="J34" s="208"/>
      <c r="K34" s="208"/>
      <c r="L34" s="208"/>
      <c r="M34" s="208"/>
      <c r="N34" s="208"/>
      <c r="O34" s="208"/>
      <c r="P34" s="208"/>
      <c r="Q34" s="208"/>
      <c r="R34" s="208"/>
      <c r="S34" s="208"/>
      <c r="T34" s="208"/>
      <c r="U34" s="208"/>
    </row>
  </sheetData>
  <conditionalFormatting sqref="A1:U32">
    <cfRule type="cellIs" dxfId="42" priority="5" operator="equal">
      <formula>3495</formula>
    </cfRule>
  </conditionalFormatting>
  <conditionalFormatting sqref="G1">
    <cfRule type="containsText" dxfId="41" priority="8" operator="containsText" text="3">
      <formula>NOT(ISERROR(SEARCH("3",#REF!)))</formula>
    </cfRule>
  </conditionalFormatting>
  <conditionalFormatting sqref="G1:G32">
    <cfRule type="cellIs" dxfId="40" priority="1" operator="equal">
      <formula>3</formula>
    </cfRule>
    <cfRule type="containsText" dxfId="39" priority="2" operator="containsText" text="3&#10;COURSE&#10;CODE">
      <formula>NOT(ISERROR(SEARCH("3
COURSE
CODE",#REF!)))</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4111C-ADBA-5C4F-9BAC-8E2875B550A4}">
  <dimension ref="A1:U68"/>
  <sheetViews>
    <sheetView topLeftCell="A60" workbookViewId="0">
      <selection activeCell="A67" sqref="A67:U67"/>
    </sheetView>
  </sheetViews>
  <sheetFormatPr baseColWidth="10" defaultRowHeight="16" x14ac:dyDescent="0.2"/>
  <sheetData>
    <row r="1" spans="1:21"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9" t="s">
        <v>22</v>
      </c>
      <c r="P1" s="11" t="s">
        <v>23</v>
      </c>
      <c r="Q1" s="11" t="s">
        <v>24</v>
      </c>
      <c r="R1" s="20" t="s">
        <v>25</v>
      </c>
      <c r="S1" s="22" t="s">
        <v>27</v>
      </c>
      <c r="T1" s="23" t="s">
        <v>28</v>
      </c>
      <c r="U1" s="24" t="s">
        <v>29</v>
      </c>
    </row>
    <row r="2" spans="1:21" ht="61" x14ac:dyDescent="0.2">
      <c r="A2" s="40" t="s">
        <v>50</v>
      </c>
      <c r="B2" s="40" t="s">
        <v>51</v>
      </c>
      <c r="C2" s="49" t="s">
        <v>52</v>
      </c>
      <c r="D2" s="135" t="s">
        <v>53</v>
      </c>
      <c r="E2" s="135" t="s">
        <v>54</v>
      </c>
      <c r="F2" s="143" t="s">
        <v>55</v>
      </c>
      <c r="G2" s="143" t="s">
        <v>56</v>
      </c>
      <c r="H2" s="143" t="s">
        <v>57</v>
      </c>
      <c r="I2" s="136">
        <v>56</v>
      </c>
      <c r="J2" s="40" t="s">
        <v>58</v>
      </c>
      <c r="K2" s="41">
        <v>585</v>
      </c>
      <c r="L2" s="144">
        <v>0</v>
      </c>
      <c r="M2" s="144">
        <v>18</v>
      </c>
      <c r="N2" s="144">
        <v>18</v>
      </c>
      <c r="O2" s="145">
        <v>3600</v>
      </c>
      <c r="P2" s="145">
        <v>1</v>
      </c>
      <c r="Q2" s="145">
        <v>550</v>
      </c>
      <c r="R2" s="144">
        <v>550</v>
      </c>
      <c r="S2" s="151">
        <v>0</v>
      </c>
      <c r="T2" s="151"/>
      <c r="U2" s="145">
        <v>4150</v>
      </c>
    </row>
    <row r="3" spans="1:21" ht="37" x14ac:dyDescent="0.2">
      <c r="A3" s="40" t="s">
        <v>70</v>
      </c>
      <c r="B3" s="40"/>
      <c r="C3" s="49" t="s">
        <v>71</v>
      </c>
      <c r="D3" s="143" t="s">
        <v>53</v>
      </c>
      <c r="E3" s="143" t="s">
        <v>54</v>
      </c>
      <c r="F3" s="143" t="s">
        <v>55</v>
      </c>
      <c r="G3" s="143" t="s">
        <v>72</v>
      </c>
      <c r="H3" s="143" t="s">
        <v>73</v>
      </c>
      <c r="I3" s="153">
        <v>45</v>
      </c>
      <c r="J3" s="49" t="s">
        <v>58</v>
      </c>
      <c r="K3" s="41">
        <v>585</v>
      </c>
      <c r="L3" s="144">
        <v>15</v>
      </c>
      <c r="M3" s="144">
        <v>0</v>
      </c>
      <c r="N3" s="144">
        <v>15</v>
      </c>
      <c r="O3" s="145">
        <v>3000</v>
      </c>
      <c r="P3" s="145">
        <v>1</v>
      </c>
      <c r="Q3" s="145">
        <v>550</v>
      </c>
      <c r="R3" s="144">
        <v>550</v>
      </c>
      <c r="S3" s="151">
        <v>0</v>
      </c>
      <c r="T3" s="151"/>
      <c r="U3" s="145">
        <v>3550</v>
      </c>
    </row>
    <row r="4" spans="1:21" ht="37" x14ac:dyDescent="0.2">
      <c r="A4" s="40" t="s">
        <v>70</v>
      </c>
      <c r="B4" s="40"/>
      <c r="C4" s="49" t="s">
        <v>71</v>
      </c>
      <c r="D4" s="143" t="s">
        <v>53</v>
      </c>
      <c r="E4" s="143" t="s">
        <v>54</v>
      </c>
      <c r="F4" s="143" t="s">
        <v>55</v>
      </c>
      <c r="G4" s="143" t="s">
        <v>77</v>
      </c>
      <c r="H4" s="143" t="s">
        <v>78</v>
      </c>
      <c r="I4" s="153">
        <v>45</v>
      </c>
      <c r="J4" s="49" t="s">
        <v>58</v>
      </c>
      <c r="K4" s="41">
        <v>585</v>
      </c>
      <c r="L4" s="144">
        <v>15</v>
      </c>
      <c r="M4" s="144">
        <v>0</v>
      </c>
      <c r="N4" s="144">
        <v>15</v>
      </c>
      <c r="O4" s="145">
        <v>3000</v>
      </c>
      <c r="P4" s="145">
        <v>1</v>
      </c>
      <c r="Q4" s="145">
        <v>550</v>
      </c>
      <c r="R4" s="144">
        <v>550</v>
      </c>
      <c r="S4" s="151">
        <v>0</v>
      </c>
      <c r="T4" s="151"/>
      <c r="U4" s="145">
        <v>3550</v>
      </c>
    </row>
    <row r="5" spans="1:21" ht="49" x14ac:dyDescent="0.2">
      <c r="A5" s="40" t="s">
        <v>70</v>
      </c>
      <c r="B5" s="40"/>
      <c r="C5" s="49" t="s">
        <v>71</v>
      </c>
      <c r="D5" s="143" t="s">
        <v>53</v>
      </c>
      <c r="E5" s="143" t="s">
        <v>54</v>
      </c>
      <c r="F5" s="143" t="s">
        <v>55</v>
      </c>
      <c r="G5" s="143" t="s">
        <v>82</v>
      </c>
      <c r="H5" s="143" t="s">
        <v>83</v>
      </c>
      <c r="I5" s="153">
        <v>45</v>
      </c>
      <c r="J5" s="49" t="s">
        <v>58</v>
      </c>
      <c r="K5" s="41">
        <v>585</v>
      </c>
      <c r="L5" s="144">
        <v>0</v>
      </c>
      <c r="M5" s="144">
        <v>21</v>
      </c>
      <c r="N5" s="144">
        <v>21</v>
      </c>
      <c r="O5" s="145">
        <v>4200</v>
      </c>
      <c r="P5" s="145">
        <v>1</v>
      </c>
      <c r="Q5" s="145">
        <v>550</v>
      </c>
      <c r="R5" s="144">
        <v>550</v>
      </c>
      <c r="S5" s="151">
        <v>0</v>
      </c>
      <c r="T5" s="151"/>
      <c r="U5" s="145">
        <v>4750</v>
      </c>
    </row>
    <row r="6" spans="1:21" ht="37" x14ac:dyDescent="0.2">
      <c r="A6" s="40" t="s">
        <v>70</v>
      </c>
      <c r="B6" s="40"/>
      <c r="C6" s="49" t="s">
        <v>71</v>
      </c>
      <c r="D6" s="135" t="s">
        <v>53</v>
      </c>
      <c r="E6" s="135" t="s">
        <v>54</v>
      </c>
      <c r="F6" s="143" t="s">
        <v>88</v>
      </c>
      <c r="G6" s="143" t="s">
        <v>77</v>
      </c>
      <c r="H6" s="143" t="s">
        <v>89</v>
      </c>
      <c r="I6" s="136">
        <v>45</v>
      </c>
      <c r="J6" s="40" t="s">
        <v>58</v>
      </c>
      <c r="K6" s="41">
        <v>585</v>
      </c>
      <c r="L6" s="144">
        <v>0</v>
      </c>
      <c r="M6" s="144">
        <v>19</v>
      </c>
      <c r="N6" s="144">
        <v>19</v>
      </c>
      <c r="O6" s="145">
        <v>3800</v>
      </c>
      <c r="P6" s="145">
        <v>1</v>
      </c>
      <c r="Q6" s="145">
        <v>600</v>
      </c>
      <c r="R6" s="144">
        <v>600</v>
      </c>
      <c r="S6" s="151">
        <v>0</v>
      </c>
      <c r="T6" s="151"/>
      <c r="U6" s="145">
        <v>4400</v>
      </c>
    </row>
    <row r="7" spans="1:21" ht="37" x14ac:dyDescent="0.2">
      <c r="A7" s="40" t="s">
        <v>70</v>
      </c>
      <c r="B7" s="40"/>
      <c r="C7" s="49" t="s">
        <v>71</v>
      </c>
      <c r="D7" s="135" t="s">
        <v>53</v>
      </c>
      <c r="E7" s="135" t="s">
        <v>54</v>
      </c>
      <c r="F7" s="143" t="s">
        <v>88</v>
      </c>
      <c r="G7" s="143" t="s">
        <v>93</v>
      </c>
      <c r="H7" s="143" t="s">
        <v>94</v>
      </c>
      <c r="I7" s="136">
        <v>56</v>
      </c>
      <c r="J7" s="40" t="s">
        <v>58</v>
      </c>
      <c r="K7" s="41">
        <v>585</v>
      </c>
      <c r="L7" s="144">
        <v>0</v>
      </c>
      <c r="M7" s="144">
        <v>23</v>
      </c>
      <c r="N7" s="144">
        <v>23</v>
      </c>
      <c r="O7" s="145">
        <v>4600</v>
      </c>
      <c r="P7" s="145">
        <v>1</v>
      </c>
      <c r="Q7" s="145">
        <v>600</v>
      </c>
      <c r="R7" s="144">
        <v>600</v>
      </c>
      <c r="S7" s="151">
        <v>0</v>
      </c>
      <c r="T7" s="151"/>
      <c r="U7" s="145">
        <v>5200</v>
      </c>
    </row>
    <row r="8" spans="1:21" ht="25" x14ac:dyDescent="0.2">
      <c r="A8" s="40" t="s">
        <v>70</v>
      </c>
      <c r="B8" s="40"/>
      <c r="C8" s="49" t="s">
        <v>71</v>
      </c>
      <c r="D8" s="135" t="s">
        <v>53</v>
      </c>
      <c r="E8" s="135" t="s">
        <v>54</v>
      </c>
      <c r="F8" s="143" t="s">
        <v>97</v>
      </c>
      <c r="G8" s="157" t="s">
        <v>65</v>
      </c>
      <c r="H8" s="143" t="s">
        <v>66</v>
      </c>
      <c r="I8" s="136">
        <v>56</v>
      </c>
      <c r="J8" s="40" t="s">
        <v>58</v>
      </c>
      <c r="K8" s="41">
        <v>585</v>
      </c>
      <c r="L8" s="144">
        <v>0</v>
      </c>
      <c r="M8" s="144">
        <v>17</v>
      </c>
      <c r="N8" s="144">
        <v>17</v>
      </c>
      <c r="O8" s="145">
        <v>3400</v>
      </c>
      <c r="P8" s="145">
        <v>1</v>
      </c>
      <c r="Q8" s="145">
        <v>600</v>
      </c>
      <c r="R8" s="144">
        <v>600</v>
      </c>
      <c r="S8" s="151">
        <v>0</v>
      </c>
      <c r="T8" s="151"/>
      <c r="U8" s="145">
        <v>4000</v>
      </c>
    </row>
    <row r="9" spans="1:21" ht="25" x14ac:dyDescent="0.2">
      <c r="A9" s="40" t="s">
        <v>209</v>
      </c>
      <c r="B9" s="40"/>
      <c r="C9" s="49" t="s">
        <v>210</v>
      </c>
      <c r="D9" s="135" t="s">
        <v>38</v>
      </c>
      <c r="E9" s="135" t="s">
        <v>54</v>
      </c>
      <c r="F9" s="188" t="s">
        <v>40</v>
      </c>
      <c r="G9" s="143" t="s">
        <v>211</v>
      </c>
      <c r="H9" s="143" t="s">
        <v>212</v>
      </c>
      <c r="I9" s="136">
        <v>60</v>
      </c>
      <c r="J9" s="40" t="s">
        <v>43</v>
      </c>
      <c r="K9" s="41">
        <v>1200</v>
      </c>
      <c r="L9" s="144">
        <v>0</v>
      </c>
      <c r="M9" s="144">
        <v>20</v>
      </c>
      <c r="N9" s="144">
        <v>20</v>
      </c>
      <c r="O9" s="145">
        <v>4000</v>
      </c>
      <c r="P9" s="145">
        <v>20</v>
      </c>
      <c r="Q9" s="145">
        <v>330</v>
      </c>
      <c r="R9" s="144">
        <v>6600</v>
      </c>
      <c r="S9" s="151">
        <v>0</v>
      </c>
      <c r="T9" s="151"/>
      <c r="U9" s="145">
        <v>10600</v>
      </c>
    </row>
    <row r="10" spans="1:21" ht="37" x14ac:dyDescent="0.2">
      <c r="A10" s="40" t="s">
        <v>209</v>
      </c>
      <c r="B10" s="40"/>
      <c r="C10" s="49" t="s">
        <v>210</v>
      </c>
      <c r="D10" s="135" t="s">
        <v>38</v>
      </c>
      <c r="E10" s="135" t="s">
        <v>54</v>
      </c>
      <c r="F10" s="188" t="s">
        <v>40</v>
      </c>
      <c r="G10" s="143" t="s">
        <v>207</v>
      </c>
      <c r="H10" s="143" t="s">
        <v>208</v>
      </c>
      <c r="I10" s="136">
        <v>45</v>
      </c>
      <c r="J10" s="40" t="s">
        <v>43</v>
      </c>
      <c r="K10" s="41">
        <v>1200</v>
      </c>
      <c r="L10" s="144">
        <v>16</v>
      </c>
      <c r="M10" s="144">
        <v>0</v>
      </c>
      <c r="N10" s="144">
        <v>16</v>
      </c>
      <c r="O10" s="145">
        <v>3200</v>
      </c>
      <c r="P10" s="145">
        <v>25</v>
      </c>
      <c r="Q10" s="145">
        <v>330</v>
      </c>
      <c r="R10" s="144">
        <v>8250</v>
      </c>
      <c r="S10" s="151">
        <v>0</v>
      </c>
      <c r="T10" s="151"/>
      <c r="U10" s="145">
        <v>11450</v>
      </c>
    </row>
    <row r="11" spans="1:21" ht="49" x14ac:dyDescent="0.2">
      <c r="A11" s="44" t="s">
        <v>221</v>
      </c>
      <c r="B11" s="281" t="s">
        <v>222</v>
      </c>
      <c r="C11" s="45" t="s">
        <v>223</v>
      </c>
      <c r="D11" s="161" t="s">
        <v>38</v>
      </c>
      <c r="E11" s="161" t="s">
        <v>54</v>
      </c>
      <c r="F11" s="163" t="s">
        <v>224</v>
      </c>
      <c r="G11" s="163" t="s">
        <v>225</v>
      </c>
      <c r="H11" s="163" t="s">
        <v>226</v>
      </c>
      <c r="I11" s="164">
        <v>75</v>
      </c>
      <c r="J11" s="44" t="s">
        <v>43</v>
      </c>
      <c r="K11" s="70">
        <v>1200</v>
      </c>
      <c r="L11" s="165">
        <v>0</v>
      </c>
      <c r="M11" s="165">
        <v>0</v>
      </c>
      <c r="N11" s="165">
        <v>0</v>
      </c>
      <c r="O11" s="170">
        <v>0</v>
      </c>
      <c r="P11" s="170">
        <v>0</v>
      </c>
      <c r="Q11" s="170">
        <v>132</v>
      </c>
      <c r="R11" s="165">
        <v>0</v>
      </c>
      <c r="S11" s="173">
        <v>0</v>
      </c>
      <c r="T11" s="173"/>
      <c r="U11" s="170">
        <v>0</v>
      </c>
    </row>
    <row r="12" spans="1:21" ht="25" x14ac:dyDescent="0.2">
      <c r="A12" s="88" t="s">
        <v>229</v>
      </c>
      <c r="B12" s="88"/>
      <c r="C12" s="49" t="s">
        <v>230</v>
      </c>
      <c r="D12" s="135" t="s">
        <v>38</v>
      </c>
      <c r="E12" s="135" t="s">
        <v>54</v>
      </c>
      <c r="F12" s="143" t="s">
        <v>231</v>
      </c>
      <c r="G12" s="143" t="s">
        <v>232</v>
      </c>
      <c r="H12" s="143" t="s">
        <v>233</v>
      </c>
      <c r="I12" s="136">
        <v>45</v>
      </c>
      <c r="J12" s="40" t="s">
        <v>58</v>
      </c>
      <c r="K12" s="41">
        <v>585</v>
      </c>
      <c r="L12" s="144">
        <v>0</v>
      </c>
      <c r="M12" s="144">
        <v>20</v>
      </c>
      <c r="N12" s="144">
        <v>20</v>
      </c>
      <c r="O12" s="145">
        <v>4000</v>
      </c>
      <c r="P12" s="145">
        <v>1</v>
      </c>
      <c r="Q12" s="145">
        <v>149</v>
      </c>
      <c r="R12" s="144">
        <v>149</v>
      </c>
      <c r="S12" s="151">
        <v>0</v>
      </c>
      <c r="T12" s="151"/>
      <c r="U12" s="145">
        <v>4149</v>
      </c>
    </row>
    <row r="13" spans="1:21" ht="37" x14ac:dyDescent="0.2">
      <c r="A13" s="88" t="s">
        <v>229</v>
      </c>
      <c r="B13" s="88"/>
      <c r="C13" s="49" t="s">
        <v>230</v>
      </c>
      <c r="D13" s="135" t="s">
        <v>38</v>
      </c>
      <c r="E13" s="135" t="s">
        <v>54</v>
      </c>
      <c r="F13" s="143" t="s">
        <v>236</v>
      </c>
      <c r="G13" s="143" t="s">
        <v>232</v>
      </c>
      <c r="H13" s="143" t="s">
        <v>237</v>
      </c>
      <c r="I13" s="136">
        <v>45</v>
      </c>
      <c r="J13" s="40" t="s">
        <v>58</v>
      </c>
      <c r="K13" s="41">
        <v>585</v>
      </c>
      <c r="L13" s="144">
        <v>0</v>
      </c>
      <c r="M13" s="144">
        <v>20</v>
      </c>
      <c r="N13" s="144">
        <v>20</v>
      </c>
      <c r="O13" s="145">
        <v>4000</v>
      </c>
      <c r="P13" s="145">
        <v>1</v>
      </c>
      <c r="Q13" s="145">
        <v>149</v>
      </c>
      <c r="R13" s="144">
        <v>149</v>
      </c>
      <c r="S13" s="151">
        <v>0</v>
      </c>
      <c r="T13" s="151"/>
      <c r="U13" s="145">
        <v>4149</v>
      </c>
    </row>
    <row r="14" spans="1:21" ht="25" x14ac:dyDescent="0.2">
      <c r="A14" s="40" t="s">
        <v>229</v>
      </c>
      <c r="B14" s="40"/>
      <c r="C14" s="49" t="s">
        <v>230</v>
      </c>
      <c r="D14" s="135" t="s">
        <v>38</v>
      </c>
      <c r="E14" s="135" t="s">
        <v>54</v>
      </c>
      <c r="F14" s="143" t="s">
        <v>240</v>
      </c>
      <c r="G14" s="143" t="s">
        <v>241</v>
      </c>
      <c r="H14" s="143" t="s">
        <v>242</v>
      </c>
      <c r="I14" s="136">
        <v>45</v>
      </c>
      <c r="J14" s="40" t="s">
        <v>58</v>
      </c>
      <c r="K14" s="41">
        <v>585</v>
      </c>
      <c r="L14" s="144">
        <v>0</v>
      </c>
      <c r="M14" s="144">
        <v>27</v>
      </c>
      <c r="N14" s="144">
        <v>27</v>
      </c>
      <c r="O14" s="145">
        <v>5400</v>
      </c>
      <c r="P14" s="145">
        <v>1</v>
      </c>
      <c r="Q14" s="145">
        <v>149</v>
      </c>
      <c r="R14" s="144">
        <v>149</v>
      </c>
      <c r="S14" s="144">
        <v>0</v>
      </c>
      <c r="T14" s="144"/>
      <c r="U14" s="145">
        <v>5549</v>
      </c>
    </row>
    <row r="15" spans="1:21" ht="25" x14ac:dyDescent="0.2">
      <c r="A15" s="40" t="s">
        <v>275</v>
      </c>
      <c r="B15" s="40"/>
      <c r="C15" s="49" t="s">
        <v>276</v>
      </c>
      <c r="D15" s="135" t="s">
        <v>114</v>
      </c>
      <c r="E15" s="135" t="s">
        <v>54</v>
      </c>
      <c r="F15" s="143" t="s">
        <v>318</v>
      </c>
      <c r="G15" s="143" t="s">
        <v>319</v>
      </c>
      <c r="H15" s="143" t="s">
        <v>119</v>
      </c>
      <c r="I15" s="136">
        <v>42</v>
      </c>
      <c r="J15" s="40" t="s">
        <v>58</v>
      </c>
      <c r="K15" s="41">
        <v>585</v>
      </c>
      <c r="L15" s="144">
        <v>21</v>
      </c>
      <c r="M15" s="144">
        <v>0</v>
      </c>
      <c r="N15" s="144">
        <v>21</v>
      </c>
      <c r="O15" s="146">
        <v>4200</v>
      </c>
      <c r="P15" s="146">
        <v>1</v>
      </c>
      <c r="Q15" s="146">
        <v>750</v>
      </c>
      <c r="R15" s="144">
        <v>750</v>
      </c>
      <c r="S15" s="151">
        <v>0</v>
      </c>
      <c r="T15" s="151"/>
      <c r="U15" s="145">
        <v>4950</v>
      </c>
    </row>
    <row r="16" spans="1:21" ht="61" x14ac:dyDescent="0.2">
      <c r="A16" s="40" t="s">
        <v>322</v>
      </c>
      <c r="B16" s="40" t="s">
        <v>51</v>
      </c>
      <c r="C16" s="49" t="s">
        <v>323</v>
      </c>
      <c r="D16" s="135" t="s">
        <v>38</v>
      </c>
      <c r="E16" s="135" t="s">
        <v>54</v>
      </c>
      <c r="F16" s="143" t="s">
        <v>88</v>
      </c>
      <c r="G16" s="143" t="s">
        <v>324</v>
      </c>
      <c r="H16" s="143" t="s">
        <v>325</v>
      </c>
      <c r="I16" s="136">
        <v>45</v>
      </c>
      <c r="J16" s="40" t="s">
        <v>58</v>
      </c>
      <c r="K16" s="41">
        <v>585</v>
      </c>
      <c r="L16" s="144">
        <v>17</v>
      </c>
      <c r="M16" s="144">
        <v>0</v>
      </c>
      <c r="N16" s="144">
        <v>17</v>
      </c>
      <c r="O16" s="146">
        <v>3400</v>
      </c>
      <c r="P16" s="146">
        <v>1</v>
      </c>
      <c r="Q16" s="146">
        <v>503</v>
      </c>
      <c r="R16" s="144">
        <v>503</v>
      </c>
      <c r="S16" s="151">
        <v>0</v>
      </c>
      <c r="T16" s="151"/>
      <c r="U16" s="145">
        <v>3903</v>
      </c>
    </row>
    <row r="17" spans="1:21" ht="25" x14ac:dyDescent="0.2">
      <c r="A17" s="40" t="s">
        <v>329</v>
      </c>
      <c r="B17" s="40"/>
      <c r="C17" s="49" t="s">
        <v>330</v>
      </c>
      <c r="D17" s="135" t="s">
        <v>38</v>
      </c>
      <c r="E17" s="135" t="s">
        <v>54</v>
      </c>
      <c r="F17" s="143" t="s">
        <v>224</v>
      </c>
      <c r="G17" s="143" t="s">
        <v>335</v>
      </c>
      <c r="H17" s="143" t="s">
        <v>336</v>
      </c>
      <c r="I17" s="136">
        <v>45</v>
      </c>
      <c r="J17" s="40" t="s">
        <v>43</v>
      </c>
      <c r="K17" s="41">
        <v>1200</v>
      </c>
      <c r="L17" s="144">
        <v>0</v>
      </c>
      <c r="M17" s="144">
        <v>23</v>
      </c>
      <c r="N17" s="144">
        <v>23</v>
      </c>
      <c r="O17" s="145">
        <v>4600</v>
      </c>
      <c r="P17" s="145">
        <v>14</v>
      </c>
      <c r="Q17" s="145">
        <v>149</v>
      </c>
      <c r="R17" s="144">
        <v>2086</v>
      </c>
      <c r="S17" s="151">
        <v>0</v>
      </c>
      <c r="T17" s="151"/>
      <c r="U17" s="145">
        <v>6686</v>
      </c>
    </row>
    <row r="18" spans="1:21" ht="25" x14ac:dyDescent="0.2">
      <c r="A18" s="40" t="s">
        <v>329</v>
      </c>
      <c r="B18" s="40"/>
      <c r="C18" s="49" t="s">
        <v>330</v>
      </c>
      <c r="D18" s="135" t="s">
        <v>38</v>
      </c>
      <c r="E18" s="135" t="s">
        <v>54</v>
      </c>
      <c r="F18" s="143" t="s">
        <v>340</v>
      </c>
      <c r="G18" s="143" t="s">
        <v>128</v>
      </c>
      <c r="H18" s="143" t="s">
        <v>325</v>
      </c>
      <c r="I18" s="136">
        <v>45</v>
      </c>
      <c r="J18" s="40" t="s">
        <v>43</v>
      </c>
      <c r="K18" s="41">
        <v>1200</v>
      </c>
      <c r="L18" s="144">
        <v>21</v>
      </c>
      <c r="M18" s="144">
        <v>0</v>
      </c>
      <c r="N18" s="144">
        <v>21</v>
      </c>
      <c r="O18" s="145">
        <v>4200</v>
      </c>
      <c r="P18" s="145">
        <v>14</v>
      </c>
      <c r="Q18" s="145">
        <v>425</v>
      </c>
      <c r="R18" s="144">
        <v>5950</v>
      </c>
      <c r="S18" s="151">
        <v>0</v>
      </c>
      <c r="T18" s="151"/>
      <c r="U18" s="145">
        <v>10150</v>
      </c>
    </row>
    <row r="19" spans="1:21" ht="37" x14ac:dyDescent="0.2">
      <c r="A19" s="40" t="s">
        <v>329</v>
      </c>
      <c r="B19" s="40"/>
      <c r="C19" s="49" t="s">
        <v>330</v>
      </c>
      <c r="D19" s="135" t="s">
        <v>38</v>
      </c>
      <c r="E19" s="135" t="s">
        <v>54</v>
      </c>
      <c r="F19" s="143" t="s">
        <v>88</v>
      </c>
      <c r="G19" s="143" t="s">
        <v>324</v>
      </c>
      <c r="H19" s="143" t="s">
        <v>205</v>
      </c>
      <c r="I19" s="136">
        <v>45</v>
      </c>
      <c r="J19" s="40" t="s">
        <v>58</v>
      </c>
      <c r="K19" s="41">
        <v>585</v>
      </c>
      <c r="L19" s="144">
        <v>0</v>
      </c>
      <c r="M19" s="144">
        <v>21</v>
      </c>
      <c r="N19" s="144">
        <v>21</v>
      </c>
      <c r="O19" s="146">
        <v>4200</v>
      </c>
      <c r="P19" s="146">
        <v>1</v>
      </c>
      <c r="Q19" s="146">
        <v>503</v>
      </c>
      <c r="R19" s="144">
        <v>503</v>
      </c>
      <c r="S19" s="218">
        <v>0</v>
      </c>
      <c r="T19" s="151"/>
      <c r="U19" s="145">
        <v>4703</v>
      </c>
    </row>
    <row r="20" spans="1:21" ht="37" x14ac:dyDescent="0.2">
      <c r="A20" s="40" t="s">
        <v>329</v>
      </c>
      <c r="B20" s="40"/>
      <c r="C20" s="49" t="s">
        <v>330</v>
      </c>
      <c r="D20" s="135" t="s">
        <v>38</v>
      </c>
      <c r="E20" s="135" t="s">
        <v>54</v>
      </c>
      <c r="F20" s="143" t="s">
        <v>224</v>
      </c>
      <c r="G20" s="143" t="s">
        <v>324</v>
      </c>
      <c r="H20" s="143" t="s">
        <v>205</v>
      </c>
      <c r="I20" s="136">
        <v>45</v>
      </c>
      <c r="J20" s="40" t="s">
        <v>262</v>
      </c>
      <c r="K20" s="41">
        <v>585</v>
      </c>
      <c r="L20" s="144">
        <v>0</v>
      </c>
      <c r="M20" s="144">
        <v>12</v>
      </c>
      <c r="N20" s="144">
        <v>12</v>
      </c>
      <c r="O20" s="146">
        <v>2400</v>
      </c>
      <c r="P20" s="146">
        <v>1</v>
      </c>
      <c r="Q20" s="146">
        <v>149</v>
      </c>
      <c r="R20" s="144">
        <v>149</v>
      </c>
      <c r="S20" s="218">
        <v>1</v>
      </c>
      <c r="T20" s="151"/>
      <c r="U20" s="145">
        <v>2550</v>
      </c>
    </row>
    <row r="21" spans="1:21" ht="37" x14ac:dyDescent="0.2">
      <c r="A21" s="40" t="s">
        <v>329</v>
      </c>
      <c r="B21" s="40"/>
      <c r="C21" s="49" t="s">
        <v>330</v>
      </c>
      <c r="D21" s="135" t="s">
        <v>38</v>
      </c>
      <c r="E21" s="135" t="s">
        <v>54</v>
      </c>
      <c r="F21" s="143" t="s">
        <v>240</v>
      </c>
      <c r="G21" s="143" t="s">
        <v>128</v>
      </c>
      <c r="H21" s="143" t="s">
        <v>205</v>
      </c>
      <c r="I21" s="136">
        <v>45</v>
      </c>
      <c r="J21" s="40" t="s">
        <v>262</v>
      </c>
      <c r="K21" s="41">
        <v>585</v>
      </c>
      <c r="L21" s="144">
        <v>0</v>
      </c>
      <c r="M21" s="144">
        <v>20</v>
      </c>
      <c r="N21" s="144">
        <v>20</v>
      </c>
      <c r="O21" s="145">
        <v>4000</v>
      </c>
      <c r="P21" s="145">
        <v>1</v>
      </c>
      <c r="Q21" s="145">
        <v>149</v>
      </c>
      <c r="R21" s="144">
        <v>149</v>
      </c>
      <c r="S21" s="282">
        <v>0</v>
      </c>
      <c r="T21" s="144"/>
      <c r="U21" s="145">
        <v>4149</v>
      </c>
    </row>
    <row r="22" spans="1:21" ht="37" x14ac:dyDescent="0.2">
      <c r="A22" s="40" t="s">
        <v>329</v>
      </c>
      <c r="B22" s="40"/>
      <c r="C22" s="49" t="s">
        <v>330</v>
      </c>
      <c r="D22" s="135" t="s">
        <v>38</v>
      </c>
      <c r="E22" s="135" t="s">
        <v>54</v>
      </c>
      <c r="F22" s="143" t="s">
        <v>231</v>
      </c>
      <c r="G22" s="143" t="s">
        <v>324</v>
      </c>
      <c r="H22" s="143" t="s">
        <v>205</v>
      </c>
      <c r="I22" s="136">
        <v>45</v>
      </c>
      <c r="J22" s="40" t="s">
        <v>58</v>
      </c>
      <c r="K22" s="41">
        <v>585</v>
      </c>
      <c r="L22" s="144">
        <v>0</v>
      </c>
      <c r="M22" s="144">
        <v>19</v>
      </c>
      <c r="N22" s="144">
        <v>19</v>
      </c>
      <c r="O22" s="146">
        <v>3800</v>
      </c>
      <c r="P22" s="146">
        <v>1</v>
      </c>
      <c r="Q22" s="145">
        <v>149</v>
      </c>
      <c r="R22" s="144">
        <v>149</v>
      </c>
      <c r="S22" s="218">
        <v>0</v>
      </c>
      <c r="T22" s="151"/>
      <c r="U22" s="145">
        <v>3949</v>
      </c>
    </row>
    <row r="23" spans="1:21" ht="37" x14ac:dyDescent="0.2">
      <c r="A23" s="40" t="s">
        <v>356</v>
      </c>
      <c r="B23" s="40"/>
      <c r="C23" s="49" t="s">
        <v>357</v>
      </c>
      <c r="D23" s="135" t="s">
        <v>38</v>
      </c>
      <c r="E23" s="135" t="s">
        <v>54</v>
      </c>
      <c r="F23" s="143" t="s">
        <v>367</v>
      </c>
      <c r="G23" s="143" t="s">
        <v>296</v>
      </c>
      <c r="H23" s="143" t="s">
        <v>359</v>
      </c>
      <c r="I23" s="136">
        <v>60</v>
      </c>
      <c r="J23" s="40" t="s">
        <v>58</v>
      </c>
      <c r="K23" s="41">
        <v>585</v>
      </c>
      <c r="L23" s="144">
        <v>22</v>
      </c>
      <c r="M23" s="144">
        <v>0</v>
      </c>
      <c r="N23" s="144">
        <v>22</v>
      </c>
      <c r="O23" s="145">
        <v>4400</v>
      </c>
      <c r="P23" s="145">
        <v>6</v>
      </c>
      <c r="Q23" s="145">
        <v>149</v>
      </c>
      <c r="R23" s="144">
        <v>894</v>
      </c>
      <c r="S23" s="151">
        <v>0</v>
      </c>
      <c r="T23" s="151"/>
      <c r="U23" s="145">
        <v>5294</v>
      </c>
    </row>
    <row r="24" spans="1:21" ht="37" x14ac:dyDescent="0.2">
      <c r="A24" s="44" t="s">
        <v>356</v>
      </c>
      <c r="B24" s="44"/>
      <c r="C24" s="45" t="s">
        <v>357</v>
      </c>
      <c r="D24" s="161" t="s">
        <v>38</v>
      </c>
      <c r="E24" s="161" t="s">
        <v>54</v>
      </c>
      <c r="F24" s="163" t="s">
        <v>240</v>
      </c>
      <c r="G24" s="163" t="s">
        <v>296</v>
      </c>
      <c r="H24" s="163" t="s">
        <v>359</v>
      </c>
      <c r="I24" s="164">
        <v>60</v>
      </c>
      <c r="J24" s="44" t="s">
        <v>58</v>
      </c>
      <c r="K24" s="70">
        <v>585</v>
      </c>
      <c r="L24" s="165">
        <v>0</v>
      </c>
      <c r="M24" s="165">
        <v>0</v>
      </c>
      <c r="N24" s="165">
        <v>0</v>
      </c>
      <c r="O24" s="170">
        <v>0</v>
      </c>
      <c r="P24" s="170">
        <v>0</v>
      </c>
      <c r="Q24" s="170">
        <v>149</v>
      </c>
      <c r="R24" s="165">
        <v>0</v>
      </c>
      <c r="S24" s="173">
        <v>0</v>
      </c>
      <c r="T24" s="173"/>
      <c r="U24" s="170">
        <v>0</v>
      </c>
    </row>
    <row r="25" spans="1:21" ht="37" x14ac:dyDescent="0.2">
      <c r="A25" s="40" t="s">
        <v>356</v>
      </c>
      <c r="B25" s="40"/>
      <c r="C25" s="49" t="s">
        <v>357</v>
      </c>
      <c r="D25" s="135" t="s">
        <v>38</v>
      </c>
      <c r="E25" s="135" t="s">
        <v>54</v>
      </c>
      <c r="F25" s="143" t="s">
        <v>374</v>
      </c>
      <c r="G25" s="143" t="s">
        <v>296</v>
      </c>
      <c r="H25" s="143" t="s">
        <v>359</v>
      </c>
      <c r="I25" s="136">
        <v>60</v>
      </c>
      <c r="J25" s="40" t="s">
        <v>58</v>
      </c>
      <c r="K25" s="41">
        <v>585</v>
      </c>
      <c r="L25" s="144">
        <v>0</v>
      </c>
      <c r="M25" s="144">
        <v>20</v>
      </c>
      <c r="N25" s="144">
        <v>20</v>
      </c>
      <c r="O25" s="145">
        <v>4000</v>
      </c>
      <c r="P25" s="145">
        <v>6</v>
      </c>
      <c r="Q25" s="145">
        <v>385</v>
      </c>
      <c r="R25" s="144">
        <v>2310</v>
      </c>
      <c r="S25" s="151">
        <v>0</v>
      </c>
      <c r="T25" s="151"/>
      <c r="U25" s="145">
        <v>6310</v>
      </c>
    </row>
    <row r="26" spans="1:21" ht="37" x14ac:dyDescent="0.2">
      <c r="A26" s="40" t="s">
        <v>356</v>
      </c>
      <c r="B26" s="40"/>
      <c r="C26" s="49" t="s">
        <v>357</v>
      </c>
      <c r="D26" s="135" t="s">
        <v>38</v>
      </c>
      <c r="E26" s="135" t="s">
        <v>54</v>
      </c>
      <c r="F26" s="143" t="s">
        <v>97</v>
      </c>
      <c r="G26" s="143" t="s">
        <v>312</v>
      </c>
      <c r="H26" s="143" t="s">
        <v>359</v>
      </c>
      <c r="I26" s="136">
        <v>60</v>
      </c>
      <c r="J26" s="40" t="s">
        <v>58</v>
      </c>
      <c r="K26" s="41">
        <v>585</v>
      </c>
      <c r="L26" s="144">
        <v>0</v>
      </c>
      <c r="M26" s="144">
        <v>25</v>
      </c>
      <c r="N26" s="144">
        <v>25</v>
      </c>
      <c r="O26" s="145">
        <v>5000</v>
      </c>
      <c r="P26" s="145">
        <v>6</v>
      </c>
      <c r="Q26" s="145">
        <v>238</v>
      </c>
      <c r="R26" s="144">
        <v>1428</v>
      </c>
      <c r="S26" s="151">
        <v>0</v>
      </c>
      <c r="T26" s="151"/>
      <c r="U26" s="145">
        <v>6428</v>
      </c>
    </row>
    <row r="27" spans="1:21" ht="37" x14ac:dyDescent="0.2">
      <c r="A27" s="40" t="s">
        <v>356</v>
      </c>
      <c r="B27" s="40"/>
      <c r="C27" s="49" t="s">
        <v>357</v>
      </c>
      <c r="D27" s="135" t="s">
        <v>38</v>
      </c>
      <c r="E27" s="135" t="s">
        <v>54</v>
      </c>
      <c r="F27" s="143" t="s">
        <v>236</v>
      </c>
      <c r="G27" s="143" t="s">
        <v>296</v>
      </c>
      <c r="H27" s="143" t="s">
        <v>377</v>
      </c>
      <c r="I27" s="136">
        <v>45</v>
      </c>
      <c r="J27" s="40" t="s">
        <v>58</v>
      </c>
      <c r="K27" s="41">
        <v>585</v>
      </c>
      <c r="L27" s="144">
        <v>0</v>
      </c>
      <c r="M27" s="144">
        <v>13</v>
      </c>
      <c r="N27" s="144">
        <v>13</v>
      </c>
      <c r="O27" s="145">
        <v>2600</v>
      </c>
      <c r="P27" s="145">
        <v>4</v>
      </c>
      <c r="Q27" s="145">
        <v>149</v>
      </c>
      <c r="R27" s="144">
        <v>596</v>
      </c>
      <c r="S27" s="144">
        <v>0</v>
      </c>
      <c r="T27" s="144"/>
      <c r="U27" s="145">
        <v>3196</v>
      </c>
    </row>
    <row r="28" spans="1:21" ht="25" x14ac:dyDescent="0.2">
      <c r="A28" s="40" t="s">
        <v>383</v>
      </c>
      <c r="B28" s="40"/>
      <c r="C28" s="49" t="s">
        <v>384</v>
      </c>
      <c r="D28" s="135" t="s">
        <v>38</v>
      </c>
      <c r="E28" s="135" t="s">
        <v>54</v>
      </c>
      <c r="F28" s="143" t="s">
        <v>367</v>
      </c>
      <c r="G28" s="143" t="s">
        <v>56</v>
      </c>
      <c r="H28" s="143" t="s">
        <v>385</v>
      </c>
      <c r="I28" s="136">
        <v>45</v>
      </c>
      <c r="J28" s="40" t="s">
        <v>58</v>
      </c>
      <c r="K28" s="41">
        <v>585</v>
      </c>
      <c r="L28" s="144">
        <v>19</v>
      </c>
      <c r="M28" s="144">
        <v>0</v>
      </c>
      <c r="N28" s="144">
        <v>19</v>
      </c>
      <c r="O28" s="145">
        <v>3800</v>
      </c>
      <c r="P28" s="145">
        <v>1</v>
      </c>
      <c r="Q28" s="145">
        <v>149</v>
      </c>
      <c r="R28" s="144">
        <v>149</v>
      </c>
      <c r="S28" s="151">
        <v>0</v>
      </c>
      <c r="T28" s="151"/>
      <c r="U28" s="145">
        <v>3949</v>
      </c>
    </row>
    <row r="29" spans="1:21" ht="25" x14ac:dyDescent="0.2">
      <c r="A29" s="40" t="s">
        <v>383</v>
      </c>
      <c r="B29" s="40"/>
      <c r="C29" s="49" t="s">
        <v>384</v>
      </c>
      <c r="D29" s="135" t="s">
        <v>38</v>
      </c>
      <c r="E29" s="135" t="s">
        <v>54</v>
      </c>
      <c r="F29" s="143" t="s">
        <v>340</v>
      </c>
      <c r="G29" s="143" t="s">
        <v>389</v>
      </c>
      <c r="H29" s="143" t="s">
        <v>390</v>
      </c>
      <c r="I29" s="136">
        <v>45</v>
      </c>
      <c r="J29" s="40" t="s">
        <v>43</v>
      </c>
      <c r="K29" s="41">
        <v>1200</v>
      </c>
      <c r="L29" s="144">
        <v>17</v>
      </c>
      <c r="M29" s="144">
        <v>0</v>
      </c>
      <c r="N29" s="144">
        <v>17</v>
      </c>
      <c r="O29" s="145">
        <v>3400</v>
      </c>
      <c r="P29" s="145">
        <v>14</v>
      </c>
      <c r="Q29" s="145">
        <v>425</v>
      </c>
      <c r="R29" s="144">
        <v>5950</v>
      </c>
      <c r="S29" s="151">
        <v>0</v>
      </c>
      <c r="T29" s="151"/>
      <c r="U29" s="145">
        <v>9350</v>
      </c>
    </row>
    <row r="30" spans="1:21" ht="25" x14ac:dyDescent="0.2">
      <c r="A30" s="40" t="s">
        <v>383</v>
      </c>
      <c r="B30" s="40"/>
      <c r="C30" s="49" t="s">
        <v>384</v>
      </c>
      <c r="D30" s="135" t="s">
        <v>38</v>
      </c>
      <c r="E30" s="135" t="s">
        <v>54</v>
      </c>
      <c r="F30" s="143" t="s">
        <v>224</v>
      </c>
      <c r="G30" s="143" t="s">
        <v>152</v>
      </c>
      <c r="H30" s="143" t="s">
        <v>385</v>
      </c>
      <c r="I30" s="136">
        <v>45</v>
      </c>
      <c r="J30" s="40" t="s">
        <v>43</v>
      </c>
      <c r="K30" s="41">
        <v>1200</v>
      </c>
      <c r="L30" s="144">
        <v>0</v>
      </c>
      <c r="M30" s="144">
        <v>17</v>
      </c>
      <c r="N30" s="144">
        <v>17</v>
      </c>
      <c r="O30" s="145">
        <v>3400</v>
      </c>
      <c r="P30" s="145">
        <v>14</v>
      </c>
      <c r="Q30" s="145">
        <v>149</v>
      </c>
      <c r="R30" s="144">
        <v>2086</v>
      </c>
      <c r="S30" s="151">
        <v>0</v>
      </c>
      <c r="T30" s="151"/>
      <c r="U30" s="145">
        <v>5486</v>
      </c>
    </row>
    <row r="31" spans="1:21" ht="25" x14ac:dyDescent="0.2">
      <c r="A31" s="40" t="s">
        <v>383</v>
      </c>
      <c r="B31" s="40"/>
      <c r="C31" s="49" t="s">
        <v>384</v>
      </c>
      <c r="D31" s="135" t="s">
        <v>38</v>
      </c>
      <c r="E31" s="135" t="s">
        <v>54</v>
      </c>
      <c r="F31" s="143" t="s">
        <v>392</v>
      </c>
      <c r="G31" s="143" t="s">
        <v>152</v>
      </c>
      <c r="H31" s="143" t="s">
        <v>385</v>
      </c>
      <c r="I31" s="136">
        <v>45</v>
      </c>
      <c r="J31" s="40" t="s">
        <v>262</v>
      </c>
      <c r="K31" s="41">
        <v>585</v>
      </c>
      <c r="L31" s="144">
        <v>0</v>
      </c>
      <c r="M31" s="144">
        <v>21</v>
      </c>
      <c r="N31" s="144">
        <v>21</v>
      </c>
      <c r="O31" s="145">
        <v>4200</v>
      </c>
      <c r="P31" s="145">
        <v>1</v>
      </c>
      <c r="Q31" s="145">
        <v>600</v>
      </c>
      <c r="R31" s="144">
        <v>600</v>
      </c>
      <c r="S31" s="151">
        <v>1</v>
      </c>
      <c r="T31" s="151"/>
      <c r="U31" s="145">
        <v>4801</v>
      </c>
    </row>
    <row r="32" spans="1:21" ht="37" x14ac:dyDescent="0.2">
      <c r="A32" s="40" t="s">
        <v>383</v>
      </c>
      <c r="B32" s="40"/>
      <c r="C32" s="49" t="s">
        <v>384</v>
      </c>
      <c r="D32" s="135" t="s">
        <v>38</v>
      </c>
      <c r="E32" s="135" t="s">
        <v>54</v>
      </c>
      <c r="F32" s="143" t="s">
        <v>224</v>
      </c>
      <c r="G32" s="143" t="s">
        <v>207</v>
      </c>
      <c r="H32" s="143" t="s">
        <v>208</v>
      </c>
      <c r="I32" s="136">
        <v>45</v>
      </c>
      <c r="J32" s="40" t="s">
        <v>43</v>
      </c>
      <c r="K32" s="41">
        <v>1200</v>
      </c>
      <c r="L32" s="144">
        <v>0</v>
      </c>
      <c r="M32" s="144">
        <v>10</v>
      </c>
      <c r="N32" s="144">
        <v>10</v>
      </c>
      <c r="O32" s="145">
        <v>2000</v>
      </c>
      <c r="P32" s="145">
        <v>14</v>
      </c>
      <c r="Q32" s="145">
        <v>149</v>
      </c>
      <c r="R32" s="144">
        <v>2086</v>
      </c>
      <c r="S32" s="151">
        <v>0</v>
      </c>
      <c r="T32" s="151"/>
      <c r="U32" s="145">
        <v>4086</v>
      </c>
    </row>
    <row r="33" spans="1:21" ht="37" x14ac:dyDescent="0.2">
      <c r="A33" s="40" t="s">
        <v>383</v>
      </c>
      <c r="B33" s="40"/>
      <c r="C33" s="49" t="s">
        <v>384</v>
      </c>
      <c r="D33" s="135" t="s">
        <v>38</v>
      </c>
      <c r="E33" s="135" t="s">
        <v>54</v>
      </c>
      <c r="F33" s="143" t="s">
        <v>224</v>
      </c>
      <c r="G33" s="143" t="s">
        <v>395</v>
      </c>
      <c r="H33" s="143" t="s">
        <v>396</v>
      </c>
      <c r="I33" s="136">
        <v>45</v>
      </c>
      <c r="J33" s="40" t="s">
        <v>43</v>
      </c>
      <c r="K33" s="41">
        <v>1200</v>
      </c>
      <c r="L33" s="144">
        <v>14</v>
      </c>
      <c r="M33" s="144">
        <v>0</v>
      </c>
      <c r="N33" s="144">
        <v>14</v>
      </c>
      <c r="O33" s="145">
        <v>2800</v>
      </c>
      <c r="P33" s="145">
        <v>14</v>
      </c>
      <c r="Q33" s="145">
        <v>149</v>
      </c>
      <c r="R33" s="144">
        <v>2086</v>
      </c>
      <c r="S33" s="151">
        <v>0</v>
      </c>
      <c r="T33" s="151"/>
      <c r="U33" s="145">
        <v>4886</v>
      </c>
    </row>
    <row r="34" spans="1:21" ht="49" x14ac:dyDescent="0.2">
      <c r="A34" s="40" t="s">
        <v>383</v>
      </c>
      <c r="B34" s="40"/>
      <c r="C34" s="49" t="s">
        <v>384</v>
      </c>
      <c r="D34" s="135" t="s">
        <v>38</v>
      </c>
      <c r="E34" s="135" t="s">
        <v>54</v>
      </c>
      <c r="F34" s="143" t="s">
        <v>224</v>
      </c>
      <c r="G34" s="143" t="s">
        <v>219</v>
      </c>
      <c r="H34" s="143" t="s">
        <v>220</v>
      </c>
      <c r="I34" s="136">
        <v>45</v>
      </c>
      <c r="J34" s="40" t="s">
        <v>43</v>
      </c>
      <c r="K34" s="41">
        <v>1200</v>
      </c>
      <c r="L34" s="144">
        <v>0</v>
      </c>
      <c r="M34" s="144">
        <v>17</v>
      </c>
      <c r="N34" s="144">
        <v>17</v>
      </c>
      <c r="O34" s="145">
        <v>3400</v>
      </c>
      <c r="P34" s="145">
        <v>14</v>
      </c>
      <c r="Q34" s="145">
        <v>149</v>
      </c>
      <c r="R34" s="144">
        <v>2086</v>
      </c>
      <c r="S34" s="151">
        <v>0</v>
      </c>
      <c r="T34" s="151"/>
      <c r="U34" s="145">
        <v>5486</v>
      </c>
    </row>
    <row r="35" spans="1:21" ht="37" x14ac:dyDescent="0.2">
      <c r="A35" s="40" t="s">
        <v>383</v>
      </c>
      <c r="B35" s="40"/>
      <c r="C35" s="49" t="s">
        <v>384</v>
      </c>
      <c r="D35" s="135" t="s">
        <v>38</v>
      </c>
      <c r="E35" s="135" t="s">
        <v>54</v>
      </c>
      <c r="F35" s="143" t="s">
        <v>224</v>
      </c>
      <c r="G35" s="143" t="s">
        <v>399</v>
      </c>
      <c r="H35" s="143" t="s">
        <v>400</v>
      </c>
      <c r="I35" s="136">
        <v>45</v>
      </c>
      <c r="J35" s="40" t="s">
        <v>43</v>
      </c>
      <c r="K35" s="41">
        <v>1200</v>
      </c>
      <c r="L35" s="144">
        <v>0</v>
      </c>
      <c r="M35" s="144">
        <v>21</v>
      </c>
      <c r="N35" s="144">
        <v>21</v>
      </c>
      <c r="O35" s="145">
        <v>4200</v>
      </c>
      <c r="P35" s="145">
        <v>14</v>
      </c>
      <c r="Q35" s="145">
        <v>149</v>
      </c>
      <c r="R35" s="144">
        <v>2086</v>
      </c>
      <c r="S35" s="151">
        <v>0</v>
      </c>
      <c r="T35" s="151"/>
      <c r="U35" s="145">
        <v>6286</v>
      </c>
    </row>
    <row r="36" spans="1:21" ht="25" x14ac:dyDescent="0.2">
      <c r="A36" s="40" t="s">
        <v>402</v>
      </c>
      <c r="B36" s="40"/>
      <c r="C36" s="49" t="s">
        <v>403</v>
      </c>
      <c r="D36" s="135" t="s">
        <v>38</v>
      </c>
      <c r="E36" s="135" t="s">
        <v>54</v>
      </c>
      <c r="F36" s="143" t="s">
        <v>224</v>
      </c>
      <c r="G36" s="143" t="s">
        <v>181</v>
      </c>
      <c r="H36" s="143" t="s">
        <v>182</v>
      </c>
      <c r="I36" s="136">
        <v>45</v>
      </c>
      <c r="J36" s="40" t="s">
        <v>43</v>
      </c>
      <c r="K36" s="41">
        <v>1200</v>
      </c>
      <c r="L36" s="144">
        <v>0</v>
      </c>
      <c r="M36" s="144">
        <v>7</v>
      </c>
      <c r="N36" s="144">
        <v>7</v>
      </c>
      <c r="O36" s="145">
        <v>1400</v>
      </c>
      <c r="P36" s="145">
        <v>14</v>
      </c>
      <c r="Q36" s="145">
        <v>330</v>
      </c>
      <c r="R36" s="144">
        <v>4620</v>
      </c>
      <c r="S36" s="151">
        <v>0</v>
      </c>
      <c r="T36" s="151"/>
      <c r="U36" s="145">
        <v>6020</v>
      </c>
    </row>
    <row r="37" spans="1:21" ht="37" x14ac:dyDescent="0.2">
      <c r="A37" s="44" t="s">
        <v>413</v>
      </c>
      <c r="B37" s="44"/>
      <c r="C37" s="45" t="s">
        <v>414</v>
      </c>
      <c r="D37" s="161" t="s">
        <v>38</v>
      </c>
      <c r="E37" s="161" t="s">
        <v>54</v>
      </c>
      <c r="F37" s="163" t="s">
        <v>392</v>
      </c>
      <c r="G37" s="163" t="s">
        <v>422</v>
      </c>
      <c r="H37" s="163" t="s">
        <v>212</v>
      </c>
      <c r="I37" s="164">
        <v>60</v>
      </c>
      <c r="J37" s="44" t="s">
        <v>262</v>
      </c>
      <c r="K37" s="70">
        <v>585</v>
      </c>
      <c r="L37" s="165">
        <v>0</v>
      </c>
      <c r="M37" s="165">
        <v>0</v>
      </c>
      <c r="N37" s="165">
        <v>0</v>
      </c>
      <c r="O37" s="170">
        <v>0</v>
      </c>
      <c r="P37" s="170">
        <v>0</v>
      </c>
      <c r="Q37" s="170">
        <v>600</v>
      </c>
      <c r="R37" s="165">
        <v>0</v>
      </c>
      <c r="S37" s="165">
        <v>0</v>
      </c>
      <c r="T37" s="165"/>
      <c r="U37" s="170">
        <v>0</v>
      </c>
    </row>
    <row r="38" spans="1:21" ht="37" x14ac:dyDescent="0.2">
      <c r="A38" s="40" t="s">
        <v>459</v>
      </c>
      <c r="B38" s="40"/>
      <c r="C38" s="49" t="s">
        <v>460</v>
      </c>
      <c r="D38" s="135" t="s">
        <v>38</v>
      </c>
      <c r="E38" s="135" t="s">
        <v>54</v>
      </c>
      <c r="F38" s="143" t="s">
        <v>231</v>
      </c>
      <c r="G38" s="143" t="s">
        <v>399</v>
      </c>
      <c r="H38" s="143" t="s">
        <v>400</v>
      </c>
      <c r="I38" s="136">
        <v>45</v>
      </c>
      <c r="J38" s="40" t="s">
        <v>43</v>
      </c>
      <c r="K38" s="41">
        <v>1200</v>
      </c>
      <c r="L38" s="144">
        <v>0</v>
      </c>
      <c r="M38" s="144">
        <v>17</v>
      </c>
      <c r="N38" s="144">
        <v>17</v>
      </c>
      <c r="O38" s="145">
        <v>3400</v>
      </c>
      <c r="P38" s="145">
        <v>14</v>
      </c>
      <c r="Q38" s="145">
        <v>149</v>
      </c>
      <c r="R38" s="144">
        <v>2086</v>
      </c>
      <c r="S38" s="144">
        <v>0</v>
      </c>
      <c r="T38" s="144"/>
      <c r="U38" s="145">
        <v>5486</v>
      </c>
    </row>
    <row r="39" spans="1:21" ht="49" x14ac:dyDescent="0.2">
      <c r="A39" s="40" t="s">
        <v>459</v>
      </c>
      <c r="B39" s="40"/>
      <c r="C39" s="49" t="s">
        <v>460</v>
      </c>
      <c r="D39" s="135" t="s">
        <v>38</v>
      </c>
      <c r="E39" s="135" t="s">
        <v>54</v>
      </c>
      <c r="F39" s="143" t="s">
        <v>231</v>
      </c>
      <c r="G39" s="143" t="s">
        <v>219</v>
      </c>
      <c r="H39" s="143" t="s">
        <v>220</v>
      </c>
      <c r="I39" s="136">
        <v>45</v>
      </c>
      <c r="J39" s="40" t="s">
        <v>43</v>
      </c>
      <c r="K39" s="41">
        <v>1200</v>
      </c>
      <c r="L39" s="144">
        <v>0</v>
      </c>
      <c r="M39" s="144">
        <v>17</v>
      </c>
      <c r="N39" s="144">
        <v>17</v>
      </c>
      <c r="O39" s="145">
        <v>3400</v>
      </c>
      <c r="P39" s="145">
        <v>14</v>
      </c>
      <c r="Q39" s="145">
        <v>296</v>
      </c>
      <c r="R39" s="144">
        <v>4144</v>
      </c>
      <c r="S39" s="144">
        <v>0</v>
      </c>
      <c r="T39" s="144"/>
      <c r="U39" s="145">
        <v>7544</v>
      </c>
    </row>
    <row r="40" spans="1:21" ht="37" x14ac:dyDescent="0.2">
      <c r="A40" s="40" t="s">
        <v>459</v>
      </c>
      <c r="B40" s="40"/>
      <c r="C40" s="49" t="s">
        <v>460</v>
      </c>
      <c r="D40" s="135" t="s">
        <v>38</v>
      </c>
      <c r="E40" s="135" t="s">
        <v>54</v>
      </c>
      <c r="F40" s="143" t="s">
        <v>97</v>
      </c>
      <c r="G40" s="143" t="s">
        <v>399</v>
      </c>
      <c r="H40" s="143" t="s">
        <v>400</v>
      </c>
      <c r="I40" s="136">
        <v>45</v>
      </c>
      <c r="J40" s="40" t="s">
        <v>43</v>
      </c>
      <c r="K40" s="41">
        <v>1200</v>
      </c>
      <c r="L40" s="144">
        <v>17</v>
      </c>
      <c r="M40" s="144">
        <v>0</v>
      </c>
      <c r="N40" s="144">
        <v>17</v>
      </c>
      <c r="O40" s="145">
        <v>3400</v>
      </c>
      <c r="P40" s="145">
        <v>14</v>
      </c>
      <c r="Q40" s="145">
        <v>238</v>
      </c>
      <c r="R40" s="144">
        <v>3332</v>
      </c>
      <c r="S40" s="144">
        <v>0</v>
      </c>
      <c r="T40" s="144"/>
      <c r="U40" s="145">
        <v>6732</v>
      </c>
    </row>
    <row r="41" spans="1:21" ht="37" x14ac:dyDescent="0.2">
      <c r="A41" s="79" t="s">
        <v>470</v>
      </c>
      <c r="B41" s="80"/>
      <c r="C41" s="49" t="s">
        <v>471</v>
      </c>
      <c r="D41" s="135" t="s">
        <v>114</v>
      </c>
      <c r="E41" s="135" t="s">
        <v>54</v>
      </c>
      <c r="F41" s="143" t="s">
        <v>477</v>
      </c>
      <c r="G41" s="143" t="s">
        <v>432</v>
      </c>
      <c r="H41" s="135" t="s">
        <v>478</v>
      </c>
      <c r="I41" s="136">
        <v>56</v>
      </c>
      <c r="J41" s="40" t="s">
        <v>58</v>
      </c>
      <c r="K41" s="41">
        <v>585</v>
      </c>
      <c r="L41" s="144">
        <v>25</v>
      </c>
      <c r="M41" s="144">
        <v>0</v>
      </c>
      <c r="N41" s="144">
        <v>25</v>
      </c>
      <c r="O41" s="145">
        <v>5000</v>
      </c>
      <c r="P41" s="145">
        <v>1</v>
      </c>
      <c r="Q41" s="145">
        <v>305</v>
      </c>
      <c r="R41" s="144">
        <v>305</v>
      </c>
      <c r="S41" s="144">
        <v>0</v>
      </c>
      <c r="T41" s="144"/>
      <c r="U41" s="145">
        <v>5305</v>
      </c>
    </row>
    <row r="42" spans="1:21" ht="37" x14ac:dyDescent="0.2">
      <c r="A42" s="40" t="s">
        <v>470</v>
      </c>
      <c r="B42" s="40"/>
      <c r="C42" s="49" t="s">
        <v>471</v>
      </c>
      <c r="D42" s="135" t="s">
        <v>114</v>
      </c>
      <c r="E42" s="135" t="s">
        <v>54</v>
      </c>
      <c r="F42" s="143" t="s">
        <v>481</v>
      </c>
      <c r="G42" s="143" t="s">
        <v>432</v>
      </c>
      <c r="H42" s="135" t="s">
        <v>478</v>
      </c>
      <c r="I42" s="136">
        <v>56</v>
      </c>
      <c r="J42" s="40" t="s">
        <v>58</v>
      </c>
      <c r="K42" s="41">
        <v>585</v>
      </c>
      <c r="L42" s="144">
        <v>0</v>
      </c>
      <c r="M42" s="144">
        <v>21</v>
      </c>
      <c r="N42" s="144">
        <v>21</v>
      </c>
      <c r="O42" s="145">
        <v>4200</v>
      </c>
      <c r="P42" s="145">
        <v>1</v>
      </c>
      <c r="Q42" s="145">
        <v>320</v>
      </c>
      <c r="R42" s="144">
        <v>320</v>
      </c>
      <c r="S42" s="144">
        <v>0</v>
      </c>
      <c r="T42" s="144"/>
      <c r="U42" s="145">
        <v>4520</v>
      </c>
    </row>
    <row r="43" spans="1:21" ht="37" x14ac:dyDescent="0.2">
      <c r="A43" s="40" t="s">
        <v>511</v>
      </c>
      <c r="B43" s="40"/>
      <c r="C43" s="49" t="s">
        <v>513</v>
      </c>
      <c r="D43" s="135" t="s">
        <v>114</v>
      </c>
      <c r="E43" s="135" t="s">
        <v>54</v>
      </c>
      <c r="F43" s="145" t="s">
        <v>159</v>
      </c>
      <c r="G43" s="231" t="s">
        <v>166</v>
      </c>
      <c r="H43" s="231" t="s">
        <v>166</v>
      </c>
      <c r="I43" s="136" t="s">
        <v>166</v>
      </c>
      <c r="J43" s="232" t="s">
        <v>166</v>
      </c>
      <c r="K43" s="41">
        <v>175</v>
      </c>
      <c r="L43" s="144">
        <v>0</v>
      </c>
      <c r="M43" s="144">
        <v>21</v>
      </c>
      <c r="N43" s="144">
        <v>21</v>
      </c>
      <c r="O43" s="145">
        <v>8400</v>
      </c>
      <c r="P43" s="145">
        <v>0</v>
      </c>
      <c r="Q43" s="145">
        <v>0</v>
      </c>
      <c r="R43" s="144">
        <v>183226</v>
      </c>
      <c r="S43" s="234">
        <v>5036</v>
      </c>
      <c r="T43" s="228"/>
      <c r="U43" s="145">
        <v>196662</v>
      </c>
    </row>
    <row r="44" spans="1:21" ht="37" x14ac:dyDescent="0.2">
      <c r="A44" s="40" t="s">
        <v>528</v>
      </c>
      <c r="B44" s="40"/>
      <c r="C44" s="49" t="s">
        <v>530</v>
      </c>
      <c r="D44" s="135" t="s">
        <v>38</v>
      </c>
      <c r="E44" s="135" t="s">
        <v>54</v>
      </c>
      <c r="F44" s="188" t="s">
        <v>40</v>
      </c>
      <c r="G44" s="229" t="s">
        <v>166</v>
      </c>
      <c r="H44" s="143" t="s">
        <v>531</v>
      </c>
      <c r="I44" s="136">
        <v>0</v>
      </c>
      <c r="J44" s="40" t="s">
        <v>43</v>
      </c>
      <c r="K44" s="41">
        <v>175</v>
      </c>
      <c r="L44" s="144">
        <v>0</v>
      </c>
      <c r="M44" s="144">
        <v>9</v>
      </c>
      <c r="N44" s="144">
        <v>9</v>
      </c>
      <c r="O44" s="145">
        <v>3600</v>
      </c>
      <c r="P44" s="145">
        <v>0</v>
      </c>
      <c r="Q44" s="145">
        <v>0</v>
      </c>
      <c r="R44" s="144">
        <v>35100</v>
      </c>
      <c r="S44" s="144">
        <v>4085</v>
      </c>
      <c r="T44" s="144"/>
      <c r="U44" s="145">
        <v>42785</v>
      </c>
    </row>
    <row r="45" spans="1:21" ht="37" x14ac:dyDescent="0.2">
      <c r="A45" s="79" t="s">
        <v>562</v>
      </c>
      <c r="B45" s="80"/>
      <c r="C45" s="49" t="s">
        <v>563</v>
      </c>
      <c r="D45" s="135" t="s">
        <v>114</v>
      </c>
      <c r="E45" s="135" t="s">
        <v>54</v>
      </c>
      <c r="F45" s="143" t="s">
        <v>231</v>
      </c>
      <c r="G45" s="143" t="s">
        <v>232</v>
      </c>
      <c r="H45" s="143" t="s">
        <v>570</v>
      </c>
      <c r="I45" s="136">
        <v>42</v>
      </c>
      <c r="J45" s="40" t="s">
        <v>58</v>
      </c>
      <c r="K45" s="41">
        <v>585</v>
      </c>
      <c r="L45" s="144">
        <v>20</v>
      </c>
      <c r="M45" s="144">
        <v>0</v>
      </c>
      <c r="N45" s="144">
        <v>20</v>
      </c>
      <c r="O45" s="145">
        <v>4000</v>
      </c>
      <c r="P45" s="146">
        <v>1</v>
      </c>
      <c r="Q45" s="146">
        <v>750</v>
      </c>
      <c r="R45" s="144">
        <v>750</v>
      </c>
      <c r="S45" s="151"/>
      <c r="T45" s="151"/>
      <c r="U45" s="145">
        <v>4750</v>
      </c>
    </row>
    <row r="46" spans="1:21" ht="25" x14ac:dyDescent="0.2">
      <c r="A46" s="40" t="s">
        <v>583</v>
      </c>
      <c r="B46" s="40"/>
      <c r="C46" s="49" t="s">
        <v>584</v>
      </c>
      <c r="D46" s="135" t="s">
        <v>38</v>
      </c>
      <c r="E46" s="135" t="s">
        <v>54</v>
      </c>
      <c r="F46" s="143" t="s">
        <v>236</v>
      </c>
      <c r="G46" s="143" t="s">
        <v>585</v>
      </c>
      <c r="H46" s="143" t="s">
        <v>586</v>
      </c>
      <c r="I46" s="136">
        <v>45</v>
      </c>
      <c r="J46" s="40" t="s">
        <v>58</v>
      </c>
      <c r="K46" s="41">
        <v>585</v>
      </c>
      <c r="L46" s="144">
        <v>0</v>
      </c>
      <c r="M46" s="144">
        <v>25</v>
      </c>
      <c r="N46" s="144">
        <v>25</v>
      </c>
      <c r="O46" s="146">
        <v>5000</v>
      </c>
      <c r="P46" s="146">
        <v>1</v>
      </c>
      <c r="Q46" s="145">
        <v>149</v>
      </c>
      <c r="R46" s="144">
        <v>149</v>
      </c>
      <c r="S46" s="151">
        <v>0</v>
      </c>
      <c r="T46" s="151"/>
      <c r="U46" s="145">
        <v>5149</v>
      </c>
    </row>
    <row r="47" spans="1:21" ht="25" x14ac:dyDescent="0.2">
      <c r="A47" s="40" t="s">
        <v>583</v>
      </c>
      <c r="B47" s="40"/>
      <c r="C47" s="49" t="s">
        <v>584</v>
      </c>
      <c r="D47" s="135" t="s">
        <v>38</v>
      </c>
      <c r="E47" s="135" t="s">
        <v>54</v>
      </c>
      <c r="F47" s="143" t="s">
        <v>236</v>
      </c>
      <c r="G47" s="143" t="s">
        <v>585</v>
      </c>
      <c r="H47" s="143" t="s">
        <v>586</v>
      </c>
      <c r="I47" s="136">
        <v>45</v>
      </c>
      <c r="J47" s="40" t="s">
        <v>58</v>
      </c>
      <c r="K47" s="41">
        <v>585</v>
      </c>
      <c r="L47" s="144">
        <v>26</v>
      </c>
      <c r="M47" s="144">
        <v>0</v>
      </c>
      <c r="N47" s="144">
        <v>26</v>
      </c>
      <c r="O47" s="146">
        <v>5200</v>
      </c>
      <c r="P47" s="146">
        <v>1</v>
      </c>
      <c r="Q47" s="145">
        <v>149</v>
      </c>
      <c r="R47" s="144">
        <v>149</v>
      </c>
      <c r="S47" s="151">
        <v>0</v>
      </c>
      <c r="T47" s="151"/>
      <c r="U47" s="145">
        <v>5349</v>
      </c>
    </row>
    <row r="48" spans="1:21" ht="37" x14ac:dyDescent="0.2">
      <c r="A48" s="40" t="s">
        <v>653</v>
      </c>
      <c r="B48" s="40"/>
      <c r="C48" s="49" t="s">
        <v>654</v>
      </c>
      <c r="D48" s="135" t="s">
        <v>114</v>
      </c>
      <c r="E48" s="135" t="s">
        <v>54</v>
      </c>
      <c r="F48" s="143" t="s">
        <v>340</v>
      </c>
      <c r="G48" s="244" t="s">
        <v>679</v>
      </c>
      <c r="H48" s="143" t="s">
        <v>680</v>
      </c>
      <c r="I48" s="150">
        <v>42</v>
      </c>
      <c r="J48" s="40" t="s">
        <v>43</v>
      </c>
      <c r="K48" s="41">
        <v>1200</v>
      </c>
      <c r="L48" s="144">
        <v>0</v>
      </c>
      <c r="M48" s="144">
        <v>18</v>
      </c>
      <c r="N48" s="144">
        <v>18</v>
      </c>
      <c r="O48" s="146">
        <v>3600</v>
      </c>
      <c r="P48" s="146">
        <v>14</v>
      </c>
      <c r="Q48" s="146">
        <v>920</v>
      </c>
      <c r="R48" s="144">
        <v>12880</v>
      </c>
      <c r="S48" s="151">
        <v>0</v>
      </c>
      <c r="T48" s="151"/>
      <c r="U48" s="145">
        <v>16480</v>
      </c>
    </row>
    <row r="49" spans="1:21" ht="37" x14ac:dyDescent="0.2">
      <c r="A49" s="40" t="s">
        <v>653</v>
      </c>
      <c r="B49" s="40"/>
      <c r="C49" s="49" t="s">
        <v>654</v>
      </c>
      <c r="D49" s="135" t="s">
        <v>114</v>
      </c>
      <c r="E49" s="135" t="s">
        <v>54</v>
      </c>
      <c r="F49" s="143" t="s">
        <v>340</v>
      </c>
      <c r="G49" s="143" t="s">
        <v>132</v>
      </c>
      <c r="H49" s="143" t="s">
        <v>133</v>
      </c>
      <c r="I49" s="150">
        <v>42</v>
      </c>
      <c r="J49" s="40" t="s">
        <v>262</v>
      </c>
      <c r="K49" s="41">
        <v>585</v>
      </c>
      <c r="L49" s="144">
        <v>0</v>
      </c>
      <c r="M49" s="144">
        <v>18</v>
      </c>
      <c r="N49" s="144">
        <v>18</v>
      </c>
      <c r="O49" s="146">
        <v>3600</v>
      </c>
      <c r="P49" s="146">
        <v>14</v>
      </c>
      <c r="Q49" s="146">
        <v>625</v>
      </c>
      <c r="R49" s="144">
        <v>8750</v>
      </c>
      <c r="S49" s="151">
        <v>0</v>
      </c>
      <c r="T49" s="151"/>
      <c r="U49" s="145">
        <v>12350</v>
      </c>
    </row>
    <row r="50" spans="1:21" ht="37" x14ac:dyDescent="0.2">
      <c r="A50" s="40" t="s">
        <v>653</v>
      </c>
      <c r="B50" s="40"/>
      <c r="C50" s="49" t="s">
        <v>654</v>
      </c>
      <c r="D50" s="135" t="s">
        <v>114</v>
      </c>
      <c r="E50" s="135" t="s">
        <v>54</v>
      </c>
      <c r="F50" s="143" t="s">
        <v>340</v>
      </c>
      <c r="G50" s="143" t="s">
        <v>581</v>
      </c>
      <c r="H50" s="143" t="s">
        <v>570</v>
      </c>
      <c r="I50" s="150">
        <v>42</v>
      </c>
      <c r="J50" s="40" t="s">
        <v>43</v>
      </c>
      <c r="K50" s="41">
        <v>1200</v>
      </c>
      <c r="L50" s="144">
        <v>0</v>
      </c>
      <c r="M50" s="144">
        <v>20</v>
      </c>
      <c r="N50" s="144">
        <v>20</v>
      </c>
      <c r="O50" s="146">
        <v>4000</v>
      </c>
      <c r="P50" s="146">
        <v>0</v>
      </c>
      <c r="Q50" s="146">
        <v>0</v>
      </c>
      <c r="R50" s="144">
        <v>0</v>
      </c>
      <c r="S50" s="151">
        <v>0</v>
      </c>
      <c r="T50" s="151"/>
      <c r="U50" s="145">
        <v>4000</v>
      </c>
    </row>
    <row r="51" spans="1:21" ht="25" x14ac:dyDescent="0.2">
      <c r="A51" s="40" t="s">
        <v>687</v>
      </c>
      <c r="B51" s="40"/>
      <c r="C51" s="49" t="s">
        <v>688</v>
      </c>
      <c r="D51" s="135" t="s">
        <v>114</v>
      </c>
      <c r="E51" s="135" t="s">
        <v>54</v>
      </c>
      <c r="F51" s="143" t="s">
        <v>481</v>
      </c>
      <c r="G51" s="244" t="s">
        <v>706</v>
      </c>
      <c r="H51" s="143" t="s">
        <v>707</v>
      </c>
      <c r="I51" s="136">
        <v>42</v>
      </c>
      <c r="J51" s="40" t="s">
        <v>58</v>
      </c>
      <c r="K51" s="41">
        <v>585</v>
      </c>
      <c r="L51" s="144">
        <v>0</v>
      </c>
      <c r="M51" s="144">
        <v>20</v>
      </c>
      <c r="N51" s="144">
        <v>20</v>
      </c>
      <c r="O51" s="146">
        <v>4000</v>
      </c>
      <c r="P51" s="146">
        <v>1</v>
      </c>
      <c r="Q51" s="146">
        <v>320</v>
      </c>
      <c r="R51" s="144">
        <v>320</v>
      </c>
      <c r="S51" s="151">
        <v>0</v>
      </c>
      <c r="T51" s="151"/>
      <c r="U51" s="145">
        <v>4320</v>
      </c>
    </row>
    <row r="52" spans="1:21" ht="25" x14ac:dyDescent="0.2">
      <c r="A52" s="40" t="s">
        <v>715</v>
      </c>
      <c r="B52" s="40"/>
      <c r="C52" s="49" t="s">
        <v>716</v>
      </c>
      <c r="D52" s="135" t="s">
        <v>114</v>
      </c>
      <c r="E52" s="135" t="s">
        <v>54</v>
      </c>
      <c r="F52" s="143" t="s">
        <v>392</v>
      </c>
      <c r="G52" s="143" t="s">
        <v>132</v>
      </c>
      <c r="H52" s="143" t="s">
        <v>133</v>
      </c>
      <c r="I52" s="136">
        <v>42</v>
      </c>
      <c r="J52" s="40" t="s">
        <v>262</v>
      </c>
      <c r="K52" s="41">
        <v>585</v>
      </c>
      <c r="L52" s="144">
        <v>18</v>
      </c>
      <c r="M52" s="144">
        <v>0</v>
      </c>
      <c r="N52" s="144">
        <v>18</v>
      </c>
      <c r="O52" s="146">
        <v>3600</v>
      </c>
      <c r="P52" s="146">
        <v>1</v>
      </c>
      <c r="Q52" s="146">
        <v>363</v>
      </c>
      <c r="R52" s="144">
        <v>363</v>
      </c>
      <c r="S52" s="151">
        <v>0</v>
      </c>
      <c r="T52" s="151"/>
      <c r="U52" s="145">
        <v>3963</v>
      </c>
    </row>
    <row r="53" spans="1:21" ht="25" x14ac:dyDescent="0.2">
      <c r="A53" s="40" t="s">
        <v>715</v>
      </c>
      <c r="B53" s="40"/>
      <c r="C53" s="49" t="s">
        <v>716</v>
      </c>
      <c r="D53" s="135" t="s">
        <v>114</v>
      </c>
      <c r="E53" s="135" t="s">
        <v>54</v>
      </c>
      <c r="F53" s="143" t="s">
        <v>392</v>
      </c>
      <c r="G53" s="143" t="s">
        <v>759</v>
      </c>
      <c r="H53" s="143" t="s">
        <v>137</v>
      </c>
      <c r="I53" s="136">
        <v>42</v>
      </c>
      <c r="J53" s="40" t="s">
        <v>43</v>
      </c>
      <c r="K53" s="41">
        <v>1200</v>
      </c>
      <c r="L53" s="144">
        <v>18</v>
      </c>
      <c r="M53" s="144">
        <v>0</v>
      </c>
      <c r="N53" s="144">
        <v>18</v>
      </c>
      <c r="O53" s="146">
        <v>3600</v>
      </c>
      <c r="P53" s="146">
        <v>14</v>
      </c>
      <c r="Q53" s="146">
        <v>363</v>
      </c>
      <c r="R53" s="144">
        <v>5082</v>
      </c>
      <c r="S53" s="151">
        <v>0</v>
      </c>
      <c r="T53" s="151"/>
      <c r="U53" s="145">
        <v>8682</v>
      </c>
    </row>
    <row r="54" spans="1:21" ht="37" x14ac:dyDescent="0.2">
      <c r="A54" s="40" t="s">
        <v>715</v>
      </c>
      <c r="B54" s="40"/>
      <c r="C54" s="49" t="s">
        <v>716</v>
      </c>
      <c r="D54" s="135" t="s">
        <v>114</v>
      </c>
      <c r="E54" s="135" t="s">
        <v>54</v>
      </c>
      <c r="F54" s="143" t="s">
        <v>477</v>
      </c>
      <c r="G54" s="143" t="s">
        <v>761</v>
      </c>
      <c r="H54" s="143" t="s">
        <v>762</v>
      </c>
      <c r="I54" s="136">
        <v>56</v>
      </c>
      <c r="J54" s="40" t="s">
        <v>58</v>
      </c>
      <c r="K54" s="41">
        <v>585</v>
      </c>
      <c r="L54" s="144">
        <v>0</v>
      </c>
      <c r="M54" s="144">
        <v>20</v>
      </c>
      <c r="N54" s="144">
        <v>20</v>
      </c>
      <c r="O54" s="146">
        <v>4000</v>
      </c>
      <c r="P54" s="146">
        <v>1</v>
      </c>
      <c r="Q54" s="146">
        <v>310</v>
      </c>
      <c r="R54" s="144">
        <v>310</v>
      </c>
      <c r="S54" s="151">
        <v>0</v>
      </c>
      <c r="T54" s="151"/>
      <c r="U54" s="145">
        <v>4310</v>
      </c>
    </row>
    <row r="55" spans="1:21" ht="37" x14ac:dyDescent="0.2">
      <c r="A55" s="40" t="s">
        <v>789</v>
      </c>
      <c r="B55" s="40"/>
      <c r="C55" s="49" t="s">
        <v>790</v>
      </c>
      <c r="D55" s="135" t="s">
        <v>114</v>
      </c>
      <c r="E55" s="135" t="s">
        <v>54</v>
      </c>
      <c r="F55" s="143" t="s">
        <v>392</v>
      </c>
      <c r="G55" s="143" t="s">
        <v>796</v>
      </c>
      <c r="H55" s="143" t="s">
        <v>659</v>
      </c>
      <c r="I55" s="136">
        <v>56</v>
      </c>
      <c r="J55" s="40" t="s">
        <v>58</v>
      </c>
      <c r="K55" s="41">
        <v>585</v>
      </c>
      <c r="L55" s="144">
        <v>20</v>
      </c>
      <c r="M55" s="144">
        <v>0</v>
      </c>
      <c r="N55" s="144">
        <v>20</v>
      </c>
      <c r="O55" s="146">
        <v>4000</v>
      </c>
      <c r="P55" s="146">
        <v>1</v>
      </c>
      <c r="Q55" s="146">
        <v>363</v>
      </c>
      <c r="R55" s="144">
        <v>363</v>
      </c>
      <c r="S55" s="151">
        <v>0</v>
      </c>
      <c r="T55" s="151"/>
      <c r="U55" s="145">
        <v>4363</v>
      </c>
    </row>
    <row r="56" spans="1:21" ht="25" x14ac:dyDescent="0.2">
      <c r="A56" s="40" t="s">
        <v>823</v>
      </c>
      <c r="B56" s="40"/>
      <c r="C56" s="49" t="s">
        <v>384</v>
      </c>
      <c r="D56" s="135" t="s">
        <v>38</v>
      </c>
      <c r="E56" s="135" t="s">
        <v>54</v>
      </c>
      <c r="F56" s="143" t="s">
        <v>477</v>
      </c>
      <c r="G56" s="143" t="s">
        <v>832</v>
      </c>
      <c r="H56" s="143" t="s">
        <v>385</v>
      </c>
      <c r="I56" s="136">
        <v>45</v>
      </c>
      <c r="J56" s="40" t="s">
        <v>58</v>
      </c>
      <c r="K56" s="41">
        <v>585</v>
      </c>
      <c r="L56" s="144">
        <v>0</v>
      </c>
      <c r="M56" s="144">
        <v>21</v>
      </c>
      <c r="N56" s="144">
        <v>21</v>
      </c>
      <c r="O56" s="146">
        <v>4200</v>
      </c>
      <c r="P56" s="146">
        <v>1</v>
      </c>
      <c r="Q56" s="146">
        <v>667</v>
      </c>
      <c r="R56" s="144">
        <v>667</v>
      </c>
      <c r="S56" s="151">
        <v>0</v>
      </c>
      <c r="T56" s="151"/>
      <c r="U56" s="145">
        <v>4867</v>
      </c>
    </row>
    <row r="57" spans="1:21" ht="25" x14ac:dyDescent="0.2">
      <c r="A57" s="40" t="s">
        <v>823</v>
      </c>
      <c r="B57" s="40"/>
      <c r="C57" s="49" t="s">
        <v>384</v>
      </c>
      <c r="D57" s="135" t="s">
        <v>38</v>
      </c>
      <c r="E57" s="135" t="s">
        <v>54</v>
      </c>
      <c r="F57" s="143" t="s">
        <v>477</v>
      </c>
      <c r="G57" s="143" t="s">
        <v>832</v>
      </c>
      <c r="H57" s="143" t="s">
        <v>385</v>
      </c>
      <c r="I57" s="136">
        <v>45</v>
      </c>
      <c r="J57" s="40" t="s">
        <v>58</v>
      </c>
      <c r="K57" s="41">
        <v>585</v>
      </c>
      <c r="L57" s="144">
        <v>22</v>
      </c>
      <c r="M57" s="144">
        <v>0</v>
      </c>
      <c r="N57" s="144">
        <v>22</v>
      </c>
      <c r="O57" s="146">
        <v>4400</v>
      </c>
      <c r="P57" s="146">
        <v>1</v>
      </c>
      <c r="Q57" s="146">
        <v>667</v>
      </c>
      <c r="R57" s="144">
        <v>667</v>
      </c>
      <c r="S57" s="151">
        <v>0</v>
      </c>
      <c r="T57" s="151"/>
      <c r="U57" s="145">
        <v>5067</v>
      </c>
    </row>
    <row r="58" spans="1:21" ht="25" x14ac:dyDescent="0.2">
      <c r="A58" s="40" t="s">
        <v>823</v>
      </c>
      <c r="B58" s="40"/>
      <c r="C58" s="49" t="s">
        <v>384</v>
      </c>
      <c r="D58" s="135" t="s">
        <v>38</v>
      </c>
      <c r="E58" s="135" t="s">
        <v>54</v>
      </c>
      <c r="F58" s="143" t="s">
        <v>231</v>
      </c>
      <c r="G58" s="143" t="s">
        <v>56</v>
      </c>
      <c r="H58" s="143" t="s">
        <v>385</v>
      </c>
      <c r="I58" s="136">
        <v>45</v>
      </c>
      <c r="J58" s="40" t="s">
        <v>58</v>
      </c>
      <c r="K58" s="41">
        <v>585</v>
      </c>
      <c r="L58" s="144">
        <v>18</v>
      </c>
      <c r="M58" s="144">
        <v>0</v>
      </c>
      <c r="N58" s="144">
        <v>18</v>
      </c>
      <c r="O58" s="145">
        <v>3600</v>
      </c>
      <c r="P58" s="145">
        <v>1</v>
      </c>
      <c r="Q58" s="145">
        <v>149</v>
      </c>
      <c r="R58" s="144">
        <v>149</v>
      </c>
      <c r="S58" s="144">
        <v>0</v>
      </c>
      <c r="T58" s="144"/>
      <c r="U58" s="145">
        <v>3749</v>
      </c>
    </row>
    <row r="59" spans="1:21" ht="25" x14ac:dyDescent="0.2">
      <c r="A59" s="40" t="s">
        <v>823</v>
      </c>
      <c r="B59" s="40"/>
      <c r="C59" s="49" t="s">
        <v>384</v>
      </c>
      <c r="D59" s="135" t="s">
        <v>38</v>
      </c>
      <c r="E59" s="135" t="s">
        <v>54</v>
      </c>
      <c r="F59" s="143" t="s">
        <v>236</v>
      </c>
      <c r="G59" s="143" t="s">
        <v>65</v>
      </c>
      <c r="H59" s="143" t="s">
        <v>385</v>
      </c>
      <c r="I59" s="136">
        <v>45</v>
      </c>
      <c r="J59" s="40" t="s">
        <v>58</v>
      </c>
      <c r="K59" s="41">
        <v>585</v>
      </c>
      <c r="L59" s="144">
        <v>0</v>
      </c>
      <c r="M59" s="144">
        <v>17</v>
      </c>
      <c r="N59" s="144">
        <v>17</v>
      </c>
      <c r="O59" s="145">
        <v>3400</v>
      </c>
      <c r="P59" s="145">
        <v>1</v>
      </c>
      <c r="Q59" s="145">
        <v>149</v>
      </c>
      <c r="R59" s="144">
        <v>149</v>
      </c>
      <c r="S59" s="144">
        <v>0</v>
      </c>
      <c r="T59" s="144"/>
      <c r="U59" s="145">
        <v>3549</v>
      </c>
    </row>
    <row r="60" spans="1:21" ht="25" x14ac:dyDescent="0.2">
      <c r="A60" s="40" t="s">
        <v>823</v>
      </c>
      <c r="B60" s="40"/>
      <c r="C60" s="49" t="s">
        <v>384</v>
      </c>
      <c r="D60" s="135" t="s">
        <v>38</v>
      </c>
      <c r="E60" s="135" t="s">
        <v>54</v>
      </c>
      <c r="F60" s="143" t="s">
        <v>240</v>
      </c>
      <c r="G60" s="143" t="s">
        <v>82</v>
      </c>
      <c r="H60" s="143" t="s">
        <v>385</v>
      </c>
      <c r="I60" s="136">
        <v>45</v>
      </c>
      <c r="J60" s="40" t="s">
        <v>262</v>
      </c>
      <c r="K60" s="41">
        <v>585</v>
      </c>
      <c r="L60" s="144">
        <v>0</v>
      </c>
      <c r="M60" s="144">
        <v>21</v>
      </c>
      <c r="N60" s="144">
        <v>21</v>
      </c>
      <c r="O60" s="145">
        <v>4200</v>
      </c>
      <c r="P60" s="145">
        <v>1</v>
      </c>
      <c r="Q60" s="145">
        <v>149</v>
      </c>
      <c r="R60" s="144">
        <v>149</v>
      </c>
      <c r="S60" s="151">
        <v>0</v>
      </c>
      <c r="T60" s="151"/>
      <c r="U60" s="145">
        <v>4349</v>
      </c>
    </row>
    <row r="61" spans="1:21" ht="25" x14ac:dyDescent="0.2">
      <c r="A61" s="40" t="s">
        <v>866</v>
      </c>
      <c r="B61" s="40"/>
      <c r="C61" s="49" t="s">
        <v>867</v>
      </c>
      <c r="D61" s="33" t="s">
        <v>38</v>
      </c>
      <c r="E61" s="33" t="s">
        <v>54</v>
      </c>
      <c r="F61" s="188" t="s">
        <v>40</v>
      </c>
      <c r="G61" s="143" t="s">
        <v>152</v>
      </c>
      <c r="H61" s="143" t="s">
        <v>385</v>
      </c>
      <c r="I61" s="136">
        <v>45</v>
      </c>
      <c r="J61" s="64" t="s">
        <v>43</v>
      </c>
      <c r="K61" s="41">
        <v>1200</v>
      </c>
      <c r="L61" s="144">
        <v>0</v>
      </c>
      <c r="M61" s="144">
        <v>18</v>
      </c>
      <c r="N61" s="144">
        <v>18</v>
      </c>
      <c r="O61" s="145">
        <v>3600</v>
      </c>
      <c r="P61" s="145">
        <v>504</v>
      </c>
      <c r="Q61" s="145">
        <v>3</v>
      </c>
      <c r="R61" s="144">
        <v>1512</v>
      </c>
      <c r="S61" s="151">
        <v>0</v>
      </c>
      <c r="T61" s="151"/>
      <c r="U61" s="145">
        <v>5112</v>
      </c>
    </row>
    <row r="62" spans="1:21" ht="61" x14ac:dyDescent="0.2">
      <c r="A62" s="40" t="s">
        <v>875</v>
      </c>
      <c r="B62" s="40"/>
      <c r="C62" s="49" t="s">
        <v>876</v>
      </c>
      <c r="D62" s="33" t="s">
        <v>38</v>
      </c>
      <c r="E62" s="33" t="s">
        <v>54</v>
      </c>
      <c r="F62" s="143" t="s">
        <v>236</v>
      </c>
      <c r="G62" s="143" t="s">
        <v>399</v>
      </c>
      <c r="H62" s="143" t="s">
        <v>400</v>
      </c>
      <c r="I62" s="136">
        <v>45</v>
      </c>
      <c r="J62" s="64" t="s">
        <v>43</v>
      </c>
      <c r="K62" s="41">
        <v>1200</v>
      </c>
      <c r="L62" s="144">
        <v>0</v>
      </c>
      <c r="M62" s="144">
        <v>0</v>
      </c>
      <c r="N62" s="144">
        <v>0</v>
      </c>
      <c r="O62" s="145">
        <v>0</v>
      </c>
      <c r="P62" s="145">
        <v>0</v>
      </c>
      <c r="Q62" s="145">
        <v>149</v>
      </c>
      <c r="R62" s="144">
        <v>0</v>
      </c>
      <c r="S62" s="151">
        <v>0</v>
      </c>
      <c r="T62" s="151" t="s">
        <v>878</v>
      </c>
      <c r="U62" s="145">
        <v>0</v>
      </c>
    </row>
    <row r="63" spans="1:21" ht="61" x14ac:dyDescent="0.2">
      <c r="A63" s="40" t="s">
        <v>875</v>
      </c>
      <c r="B63" s="40"/>
      <c r="C63" s="49" t="s">
        <v>876</v>
      </c>
      <c r="D63" s="135" t="s">
        <v>38</v>
      </c>
      <c r="E63" s="135" t="s">
        <v>54</v>
      </c>
      <c r="F63" s="143" t="s">
        <v>236</v>
      </c>
      <c r="G63" s="143" t="s">
        <v>128</v>
      </c>
      <c r="H63" s="143" t="s">
        <v>205</v>
      </c>
      <c r="I63" s="136">
        <v>45</v>
      </c>
      <c r="J63" s="40" t="s">
        <v>43</v>
      </c>
      <c r="K63" s="41">
        <v>1200</v>
      </c>
      <c r="L63" s="144">
        <v>0</v>
      </c>
      <c r="M63" s="144">
        <v>0</v>
      </c>
      <c r="N63" s="144">
        <v>0</v>
      </c>
      <c r="O63" s="145">
        <v>0</v>
      </c>
      <c r="P63" s="145">
        <v>0</v>
      </c>
      <c r="Q63" s="145">
        <v>149</v>
      </c>
      <c r="R63" s="144">
        <v>0</v>
      </c>
      <c r="S63" s="151">
        <v>0</v>
      </c>
      <c r="T63" s="151" t="s">
        <v>878</v>
      </c>
      <c r="U63" s="145">
        <v>0</v>
      </c>
    </row>
    <row r="64" spans="1:21" ht="61" x14ac:dyDescent="0.2">
      <c r="A64" s="40" t="s">
        <v>875</v>
      </c>
      <c r="B64" s="40"/>
      <c r="C64" s="49" t="s">
        <v>876</v>
      </c>
      <c r="D64" s="135" t="s">
        <v>38</v>
      </c>
      <c r="E64" s="135" t="s">
        <v>54</v>
      </c>
      <c r="F64" s="143" t="s">
        <v>236</v>
      </c>
      <c r="G64" s="143" t="s">
        <v>389</v>
      </c>
      <c r="H64" s="143" t="s">
        <v>390</v>
      </c>
      <c r="I64" s="136">
        <v>45</v>
      </c>
      <c r="J64" s="40" t="s">
        <v>43</v>
      </c>
      <c r="K64" s="41">
        <v>1200</v>
      </c>
      <c r="L64" s="144">
        <v>0</v>
      </c>
      <c r="M64" s="144">
        <v>20</v>
      </c>
      <c r="N64" s="144">
        <v>20</v>
      </c>
      <c r="O64" s="145">
        <v>4000</v>
      </c>
      <c r="P64" s="145">
        <v>9</v>
      </c>
      <c r="Q64" s="145">
        <v>350</v>
      </c>
      <c r="R64" s="144">
        <v>3150</v>
      </c>
      <c r="S64" s="151">
        <v>5500</v>
      </c>
      <c r="T64" s="151"/>
      <c r="U64" s="145">
        <v>12650</v>
      </c>
    </row>
    <row r="65" spans="1:21" ht="61" x14ac:dyDescent="0.2">
      <c r="A65" s="40" t="s">
        <v>881</v>
      </c>
      <c r="B65" s="40"/>
      <c r="C65" s="49" t="s">
        <v>882</v>
      </c>
      <c r="D65" s="135" t="s">
        <v>53</v>
      </c>
      <c r="E65" s="135" t="s">
        <v>54</v>
      </c>
      <c r="F65" s="143" t="s">
        <v>88</v>
      </c>
      <c r="G65" s="143" t="s">
        <v>883</v>
      </c>
      <c r="H65" s="143" t="s">
        <v>884</v>
      </c>
      <c r="I65" s="136">
        <v>45</v>
      </c>
      <c r="J65" s="40" t="s">
        <v>262</v>
      </c>
      <c r="K65" s="41">
        <v>585</v>
      </c>
      <c r="L65" s="144">
        <v>0</v>
      </c>
      <c r="M65" s="144">
        <v>0</v>
      </c>
      <c r="N65" s="144">
        <v>0</v>
      </c>
      <c r="O65" s="145">
        <v>0</v>
      </c>
      <c r="P65" s="145">
        <v>0</v>
      </c>
      <c r="Q65" s="145">
        <v>670</v>
      </c>
      <c r="R65" s="144">
        <v>0</v>
      </c>
      <c r="S65" s="151">
        <v>0</v>
      </c>
      <c r="T65" s="151" t="s">
        <v>878</v>
      </c>
      <c r="U65" s="145">
        <v>0</v>
      </c>
    </row>
    <row r="66" spans="1:21" ht="61" x14ac:dyDescent="0.2">
      <c r="A66" s="249" t="s">
        <v>888</v>
      </c>
      <c r="C66" s="58" t="s">
        <v>889</v>
      </c>
      <c r="D66" s="278" t="s">
        <v>114</v>
      </c>
      <c r="E66" s="278" t="s">
        <v>54</v>
      </c>
      <c r="F66" s="158" t="s">
        <v>159</v>
      </c>
      <c r="G66" s="158" t="s">
        <v>581</v>
      </c>
      <c r="H66" s="158" t="s">
        <v>570</v>
      </c>
      <c r="I66" s="179">
        <v>42</v>
      </c>
      <c r="J66" s="59" t="s">
        <v>43</v>
      </c>
      <c r="K66" s="60">
        <v>1200</v>
      </c>
      <c r="L66" s="180">
        <v>0</v>
      </c>
      <c r="M66" s="180">
        <v>20</v>
      </c>
      <c r="N66" s="180">
        <v>20</v>
      </c>
      <c r="O66" s="181">
        <v>4000</v>
      </c>
      <c r="P66" s="181">
        <v>14</v>
      </c>
      <c r="Q66" s="181">
        <v>450</v>
      </c>
      <c r="R66" s="180">
        <v>6300</v>
      </c>
      <c r="S66" s="280">
        <v>5715</v>
      </c>
      <c r="T66" s="280" t="s">
        <v>890</v>
      </c>
      <c r="U66" s="181">
        <v>16015</v>
      </c>
    </row>
    <row r="67" spans="1:21" x14ac:dyDescent="0.2">
      <c r="A67" s="425" t="s">
        <v>1061</v>
      </c>
      <c r="B67" s="425"/>
      <c r="C67" s="425"/>
      <c r="D67" s="425"/>
      <c r="E67" s="425"/>
      <c r="F67" s="425"/>
      <c r="G67" s="425"/>
      <c r="H67" s="425"/>
      <c r="I67" s="425"/>
      <c r="J67" s="425"/>
      <c r="K67" s="425"/>
      <c r="L67" s="425"/>
      <c r="M67" s="425"/>
      <c r="N67" s="426">
        <f>SUM(N2:N66)</f>
        <v>1115</v>
      </c>
      <c r="O67" s="425"/>
      <c r="P67" s="425"/>
      <c r="Q67" s="425"/>
      <c r="R67" s="425"/>
      <c r="S67" s="425"/>
      <c r="T67" s="425"/>
      <c r="U67" s="427">
        <f>SUM(U2:U66)</f>
        <v>576223</v>
      </c>
    </row>
    <row r="68" spans="1:21" x14ac:dyDescent="0.2">
      <c r="A68" s="208"/>
      <c r="B68" s="208"/>
      <c r="C68" s="208"/>
      <c r="D68" s="208"/>
      <c r="E68" s="208"/>
      <c r="F68" s="208"/>
      <c r="G68" s="208"/>
      <c r="H68" s="208"/>
      <c r="I68" s="208"/>
      <c r="J68" s="208"/>
      <c r="K68" s="208"/>
      <c r="L68" s="208"/>
      <c r="M68" s="208"/>
      <c r="N68" s="208"/>
      <c r="O68" s="208"/>
      <c r="P68" s="208"/>
      <c r="Q68" s="208"/>
      <c r="R68" s="208"/>
      <c r="S68" s="208"/>
      <c r="T68" s="208"/>
      <c r="U68" s="208"/>
    </row>
  </sheetData>
  <conditionalFormatting sqref="A1:U65 A66 C66:U66">
    <cfRule type="cellIs" dxfId="38" priority="7" operator="equal">
      <formula>3495</formula>
    </cfRule>
  </conditionalFormatting>
  <conditionalFormatting sqref="G1">
    <cfRule type="containsText" dxfId="37" priority="10" operator="containsText" text="3">
      <formula>NOT(ISERROR(SEARCH("3",#REF!)))</formula>
    </cfRule>
  </conditionalFormatting>
  <conditionalFormatting sqref="G1:G7">
    <cfRule type="cellIs" dxfId="36" priority="8" operator="equal">
      <formula>3</formula>
    </cfRule>
    <cfRule type="containsText" dxfId="35" priority="9" operator="containsText" text="3&#10;COURSE&#10;CODE">
      <formula>NOT(ISERROR(SEARCH("3
COURSE
CODE",#REF!)))</formula>
    </cfRule>
  </conditionalFormatting>
  <conditionalFormatting sqref="G9:G66">
    <cfRule type="cellIs" dxfId="34" priority="1" operator="equal">
      <formula>3</formula>
    </cfRule>
    <cfRule type="containsText" dxfId="33" priority="2" operator="containsText" text="3&#10;COURSE&#10;CODE">
      <formula>NOT(ISERROR(SEARCH("3
COURSE
CODE",#REF!)))</formula>
    </cfRule>
  </conditionalFormatting>
  <conditionalFormatting sqref="H43">
    <cfRule type="containsText" dxfId="32" priority="3" operator="containsText" text="3&#10;COURSE&#10;CODE">
      <formula>NOT(ISERROR(SEARCH("3
COURSE
CODE",#REF!)))</formula>
    </cfRule>
    <cfRule type="cellIs" dxfId="31" priority="4" operator="equal">
      <formula>3</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1D24F-9D62-EA40-AC06-BD316F555BE2}">
  <dimension ref="A1:AD45"/>
  <sheetViews>
    <sheetView topLeftCell="D38" zoomScale="110" zoomScaleNormal="110" workbookViewId="0">
      <selection activeCell="D44" sqref="D44:AD44"/>
    </sheetView>
  </sheetViews>
  <sheetFormatPr baseColWidth="10" defaultRowHeight="16" x14ac:dyDescent="0.2"/>
  <cols>
    <col min="3" max="3" width="11.83203125" customWidth="1"/>
    <col min="15" max="23" width="0" hidden="1" customWidth="1"/>
  </cols>
  <sheetData>
    <row r="1" spans="1:30"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5" t="s">
        <v>18</v>
      </c>
      <c r="U1" s="16" t="s">
        <v>19</v>
      </c>
      <c r="V1" s="17" t="s">
        <v>20</v>
      </c>
      <c r="W1" s="18" t="s">
        <v>21</v>
      </c>
      <c r="X1" s="19" t="s">
        <v>22</v>
      </c>
      <c r="Y1" s="11" t="s">
        <v>23</v>
      </c>
      <c r="Z1" s="11" t="s">
        <v>24</v>
      </c>
      <c r="AA1" s="20" t="s">
        <v>25</v>
      </c>
      <c r="AB1" s="21" t="s">
        <v>26</v>
      </c>
      <c r="AC1" s="22" t="s">
        <v>27</v>
      </c>
      <c r="AD1" s="24" t="s">
        <v>29</v>
      </c>
    </row>
    <row r="2" spans="1:30" ht="25" x14ac:dyDescent="0.2">
      <c r="A2" s="40" t="s">
        <v>112</v>
      </c>
      <c r="B2" s="40"/>
      <c r="C2" s="49" t="s">
        <v>153</v>
      </c>
      <c r="D2" s="135" t="s">
        <v>114</v>
      </c>
      <c r="E2" s="135" t="s">
        <v>154</v>
      </c>
      <c r="F2" s="143" t="s">
        <v>155</v>
      </c>
      <c r="G2" s="143" t="s">
        <v>156</v>
      </c>
      <c r="H2" s="143" t="s">
        <v>156</v>
      </c>
      <c r="I2" s="136"/>
      <c r="J2" s="40" t="s">
        <v>43</v>
      </c>
      <c r="K2" s="50">
        <v>0</v>
      </c>
      <c r="L2" s="144">
        <v>18</v>
      </c>
      <c r="M2" s="55">
        <v>0</v>
      </c>
      <c r="N2" s="144">
        <v>18</v>
      </c>
      <c r="O2" s="145">
        <v>0</v>
      </c>
      <c r="P2" s="146">
        <v>18</v>
      </c>
      <c r="Q2" s="146">
        <v>153</v>
      </c>
      <c r="R2" s="148">
        <v>0</v>
      </c>
      <c r="S2" s="148">
        <v>2754</v>
      </c>
      <c r="T2" s="146">
        <v>0</v>
      </c>
      <c r="U2" s="145">
        <v>0</v>
      </c>
      <c r="V2" s="139" t="s">
        <v>44</v>
      </c>
      <c r="W2" s="145">
        <v>2754</v>
      </c>
      <c r="X2" s="145">
        <v>3600</v>
      </c>
      <c r="Y2" s="145">
        <v>0</v>
      </c>
      <c r="Z2" s="145">
        <v>0</v>
      </c>
      <c r="AA2" s="144">
        <v>0</v>
      </c>
      <c r="AB2" s="150" t="s">
        <v>44</v>
      </c>
      <c r="AC2" s="151">
        <v>0</v>
      </c>
      <c r="AD2" s="145">
        <v>3600</v>
      </c>
    </row>
    <row r="3" spans="1:30" ht="25" x14ac:dyDescent="0.2">
      <c r="A3" s="40" t="s">
        <v>112</v>
      </c>
      <c r="B3" s="40"/>
      <c r="C3" s="49" t="s">
        <v>153</v>
      </c>
      <c r="D3" s="135" t="s">
        <v>114</v>
      </c>
      <c r="E3" s="135" t="s">
        <v>154</v>
      </c>
      <c r="F3" s="143" t="s">
        <v>155</v>
      </c>
      <c r="G3" s="143" t="s">
        <v>156</v>
      </c>
      <c r="H3" s="143" t="s">
        <v>156</v>
      </c>
      <c r="I3" s="136"/>
      <c r="J3" s="40" t="s">
        <v>43</v>
      </c>
      <c r="K3" s="50">
        <v>0</v>
      </c>
      <c r="L3" s="144">
        <v>0</v>
      </c>
      <c r="M3" s="55">
        <v>30</v>
      </c>
      <c r="N3" s="144">
        <v>30</v>
      </c>
      <c r="O3" s="145">
        <v>0</v>
      </c>
      <c r="P3" s="146">
        <v>30</v>
      </c>
      <c r="Q3" s="146">
        <v>153</v>
      </c>
      <c r="R3" s="148">
        <v>0</v>
      </c>
      <c r="S3" s="148">
        <v>4590</v>
      </c>
      <c r="T3" s="146">
        <v>0</v>
      </c>
      <c r="U3" s="145">
        <v>0</v>
      </c>
      <c r="V3" s="139" t="s">
        <v>44</v>
      </c>
      <c r="W3" s="145">
        <v>4590</v>
      </c>
      <c r="X3" s="145">
        <v>6000</v>
      </c>
      <c r="Y3" s="145">
        <v>0</v>
      </c>
      <c r="Z3" s="145">
        <v>0</v>
      </c>
      <c r="AA3" s="144">
        <v>0</v>
      </c>
      <c r="AB3" s="150" t="s">
        <v>44</v>
      </c>
      <c r="AC3" s="151">
        <v>0</v>
      </c>
      <c r="AD3" s="145">
        <v>6000</v>
      </c>
    </row>
    <row r="4" spans="1:30" ht="25" x14ac:dyDescent="0.2">
      <c r="A4" s="40" t="s">
        <v>275</v>
      </c>
      <c r="B4" s="40"/>
      <c r="C4" s="49" t="s">
        <v>276</v>
      </c>
      <c r="D4" s="135" t="s">
        <v>114</v>
      </c>
      <c r="E4" s="135" t="s">
        <v>154</v>
      </c>
      <c r="F4" s="143" t="s">
        <v>277</v>
      </c>
      <c r="G4" s="143" t="s">
        <v>278</v>
      </c>
      <c r="H4" s="143" t="s">
        <v>119</v>
      </c>
      <c r="I4" s="136">
        <v>42</v>
      </c>
      <c r="J4" s="40" t="s">
        <v>58</v>
      </c>
      <c r="K4" s="41">
        <v>585</v>
      </c>
      <c r="L4" s="144">
        <v>19</v>
      </c>
      <c r="M4" s="144">
        <v>0</v>
      </c>
      <c r="N4" s="144">
        <v>19</v>
      </c>
      <c r="O4" s="145">
        <v>11115</v>
      </c>
      <c r="P4" s="146">
        <v>28</v>
      </c>
      <c r="Q4" s="146">
        <v>36</v>
      </c>
      <c r="R4" s="148">
        <v>0.4</v>
      </c>
      <c r="S4" s="148">
        <v>403.2</v>
      </c>
      <c r="T4" s="146">
        <v>0</v>
      </c>
      <c r="U4" s="145">
        <v>0</v>
      </c>
      <c r="V4" s="139" t="s">
        <v>44</v>
      </c>
      <c r="W4" s="145">
        <v>11518.2</v>
      </c>
      <c r="X4" s="146">
        <v>3800</v>
      </c>
      <c r="Y4" s="146">
        <v>1</v>
      </c>
      <c r="Z4" s="146">
        <v>210</v>
      </c>
      <c r="AA4" s="144">
        <v>210</v>
      </c>
      <c r="AB4" s="150" t="s">
        <v>280</v>
      </c>
      <c r="AC4" s="151">
        <v>0</v>
      </c>
      <c r="AD4" s="145">
        <v>4010</v>
      </c>
    </row>
    <row r="5" spans="1:30" ht="49" x14ac:dyDescent="0.2">
      <c r="A5" s="40" t="s">
        <v>275</v>
      </c>
      <c r="B5" s="40"/>
      <c r="C5" s="49" t="s">
        <v>276</v>
      </c>
      <c r="D5" s="135" t="s">
        <v>114</v>
      </c>
      <c r="E5" s="135" t="s">
        <v>154</v>
      </c>
      <c r="F5" s="143" t="s">
        <v>281</v>
      </c>
      <c r="G5" s="143" t="s">
        <v>282</v>
      </c>
      <c r="H5" s="143" t="s">
        <v>283</v>
      </c>
      <c r="I5" s="136">
        <v>42</v>
      </c>
      <c r="J5" s="40" t="s">
        <v>58</v>
      </c>
      <c r="K5" s="41">
        <v>585</v>
      </c>
      <c r="L5" s="144">
        <v>9</v>
      </c>
      <c r="M5" s="144">
        <v>0</v>
      </c>
      <c r="N5" s="144">
        <v>9</v>
      </c>
      <c r="O5" s="145">
        <v>5265</v>
      </c>
      <c r="P5" s="146">
        <v>14</v>
      </c>
      <c r="Q5" s="146">
        <v>55</v>
      </c>
      <c r="R5" s="148">
        <v>0.4</v>
      </c>
      <c r="S5" s="148">
        <v>308</v>
      </c>
      <c r="T5" s="146">
        <v>0</v>
      </c>
      <c r="U5" s="145">
        <v>0</v>
      </c>
      <c r="V5" s="139" t="s">
        <v>44</v>
      </c>
      <c r="W5" s="145">
        <v>5573</v>
      </c>
      <c r="X5" s="146">
        <v>1800</v>
      </c>
      <c r="Y5" s="146">
        <v>1</v>
      </c>
      <c r="Z5" s="146">
        <v>176</v>
      </c>
      <c r="AA5" s="144">
        <v>176</v>
      </c>
      <c r="AB5" s="136" t="s">
        <v>285</v>
      </c>
      <c r="AC5" s="151">
        <v>0</v>
      </c>
      <c r="AD5" s="145">
        <v>1976</v>
      </c>
    </row>
    <row r="6" spans="1:30" ht="25" x14ac:dyDescent="0.2">
      <c r="A6" s="40" t="s">
        <v>275</v>
      </c>
      <c r="B6" s="40"/>
      <c r="C6" s="49" t="s">
        <v>276</v>
      </c>
      <c r="D6" s="135" t="s">
        <v>114</v>
      </c>
      <c r="E6" s="135" t="s">
        <v>154</v>
      </c>
      <c r="F6" s="143" t="s">
        <v>287</v>
      </c>
      <c r="G6" s="143" t="s">
        <v>288</v>
      </c>
      <c r="H6" s="143" t="s">
        <v>125</v>
      </c>
      <c r="I6" s="136">
        <v>42</v>
      </c>
      <c r="J6" s="40" t="s">
        <v>58</v>
      </c>
      <c r="K6" s="41">
        <v>585</v>
      </c>
      <c r="L6" s="144">
        <v>0</v>
      </c>
      <c r="M6" s="144">
        <v>14</v>
      </c>
      <c r="N6" s="144">
        <v>14</v>
      </c>
      <c r="O6" s="145">
        <v>8190</v>
      </c>
      <c r="P6" s="146">
        <v>28</v>
      </c>
      <c r="Q6" s="146">
        <v>23</v>
      </c>
      <c r="R6" s="148">
        <v>0.4</v>
      </c>
      <c r="S6" s="148">
        <v>257.60000000000002</v>
      </c>
      <c r="T6" s="146">
        <v>0</v>
      </c>
      <c r="U6" s="145">
        <v>0</v>
      </c>
      <c r="V6" s="139" t="s">
        <v>44</v>
      </c>
      <c r="W6" s="145">
        <v>8447.6</v>
      </c>
      <c r="X6" s="146">
        <v>2800</v>
      </c>
      <c r="Y6" s="146">
        <v>1</v>
      </c>
      <c r="Z6" s="146">
        <v>187</v>
      </c>
      <c r="AA6" s="144">
        <v>187</v>
      </c>
      <c r="AB6" s="150" t="s">
        <v>290</v>
      </c>
      <c r="AC6" s="151">
        <v>0</v>
      </c>
      <c r="AD6" s="145">
        <v>2987</v>
      </c>
    </row>
    <row r="7" spans="1:30" ht="25" x14ac:dyDescent="0.2">
      <c r="A7" s="40" t="s">
        <v>275</v>
      </c>
      <c r="B7" s="40"/>
      <c r="C7" s="49" t="s">
        <v>276</v>
      </c>
      <c r="D7" s="135" t="s">
        <v>114</v>
      </c>
      <c r="E7" s="135" t="s">
        <v>154</v>
      </c>
      <c r="F7" s="143" t="s">
        <v>291</v>
      </c>
      <c r="G7" s="143" t="s">
        <v>292</v>
      </c>
      <c r="H7" s="143" t="s">
        <v>293</v>
      </c>
      <c r="I7" s="136">
        <v>42</v>
      </c>
      <c r="J7" s="40" t="s">
        <v>58</v>
      </c>
      <c r="K7" s="41">
        <v>585</v>
      </c>
      <c r="L7" s="144">
        <v>0</v>
      </c>
      <c r="M7" s="144">
        <v>13</v>
      </c>
      <c r="N7" s="144">
        <v>13</v>
      </c>
      <c r="O7" s="145">
        <v>7605</v>
      </c>
      <c r="P7" s="146">
        <v>28</v>
      </c>
      <c r="Q7" s="146">
        <v>20</v>
      </c>
      <c r="R7" s="148">
        <v>0.4</v>
      </c>
      <c r="S7" s="148">
        <v>224</v>
      </c>
      <c r="T7" s="146">
        <v>0</v>
      </c>
      <c r="U7" s="145">
        <v>0</v>
      </c>
      <c r="V7" s="139" t="s">
        <v>44</v>
      </c>
      <c r="W7" s="145">
        <v>7829</v>
      </c>
      <c r="X7" s="146">
        <v>2600</v>
      </c>
      <c r="Y7" s="146">
        <v>1</v>
      </c>
      <c r="Z7" s="146">
        <v>165</v>
      </c>
      <c r="AA7" s="144">
        <v>165</v>
      </c>
      <c r="AB7" s="150" t="s">
        <v>295</v>
      </c>
      <c r="AC7" s="151">
        <v>0</v>
      </c>
      <c r="AD7" s="145">
        <v>2765</v>
      </c>
    </row>
    <row r="8" spans="1:30" ht="25" x14ac:dyDescent="0.2">
      <c r="A8" s="40" t="s">
        <v>275</v>
      </c>
      <c r="B8" s="40"/>
      <c r="C8" s="49" t="s">
        <v>276</v>
      </c>
      <c r="D8" s="135" t="s">
        <v>114</v>
      </c>
      <c r="E8" s="135" t="s">
        <v>154</v>
      </c>
      <c r="F8" s="143" t="s">
        <v>291</v>
      </c>
      <c r="G8" s="143" t="s">
        <v>296</v>
      </c>
      <c r="H8" s="143" t="s">
        <v>297</v>
      </c>
      <c r="I8" s="136">
        <v>42</v>
      </c>
      <c r="J8" s="40" t="s">
        <v>58</v>
      </c>
      <c r="K8" s="41">
        <v>585</v>
      </c>
      <c r="L8" s="144">
        <v>0</v>
      </c>
      <c r="M8" s="144">
        <v>23</v>
      </c>
      <c r="N8" s="144">
        <v>23</v>
      </c>
      <c r="O8" s="145">
        <v>13455</v>
      </c>
      <c r="P8" s="146">
        <v>28</v>
      </c>
      <c r="Q8" s="146">
        <v>20</v>
      </c>
      <c r="R8" s="148">
        <v>0.4</v>
      </c>
      <c r="S8" s="148">
        <v>224</v>
      </c>
      <c r="T8" s="146">
        <v>0</v>
      </c>
      <c r="U8" s="145">
        <v>0</v>
      </c>
      <c r="V8" s="139" t="s">
        <v>44</v>
      </c>
      <c r="W8" s="145">
        <v>13679</v>
      </c>
      <c r="X8" s="146">
        <v>4600</v>
      </c>
      <c r="Y8" s="146">
        <v>1</v>
      </c>
      <c r="Z8" s="146">
        <v>165</v>
      </c>
      <c r="AA8" s="144">
        <v>165</v>
      </c>
      <c r="AB8" s="150" t="s">
        <v>299</v>
      </c>
      <c r="AC8" s="151">
        <v>0</v>
      </c>
      <c r="AD8" s="145">
        <v>4765</v>
      </c>
    </row>
    <row r="9" spans="1:30" ht="25" x14ac:dyDescent="0.2">
      <c r="A9" s="40" t="s">
        <v>275</v>
      </c>
      <c r="B9" s="40"/>
      <c r="C9" s="49" t="s">
        <v>276</v>
      </c>
      <c r="D9" s="135" t="s">
        <v>114</v>
      </c>
      <c r="E9" s="135" t="s">
        <v>154</v>
      </c>
      <c r="F9" s="143" t="s">
        <v>291</v>
      </c>
      <c r="G9" s="143" t="s">
        <v>300</v>
      </c>
      <c r="H9" s="143" t="s">
        <v>147</v>
      </c>
      <c r="I9" s="136">
        <v>42</v>
      </c>
      <c r="J9" s="40" t="s">
        <v>58</v>
      </c>
      <c r="K9" s="41">
        <v>585</v>
      </c>
      <c r="L9" s="144">
        <v>0</v>
      </c>
      <c r="M9" s="144">
        <v>19</v>
      </c>
      <c r="N9" s="144">
        <v>19</v>
      </c>
      <c r="O9" s="145">
        <v>11115</v>
      </c>
      <c r="P9" s="146">
        <v>28</v>
      </c>
      <c r="Q9" s="146">
        <v>20</v>
      </c>
      <c r="R9" s="148">
        <v>0.4</v>
      </c>
      <c r="S9" s="148">
        <v>224</v>
      </c>
      <c r="T9" s="146">
        <v>0</v>
      </c>
      <c r="U9" s="145">
        <v>0</v>
      </c>
      <c r="V9" s="139" t="s">
        <v>44</v>
      </c>
      <c r="W9" s="145">
        <v>11339</v>
      </c>
      <c r="X9" s="146">
        <v>3800</v>
      </c>
      <c r="Y9" s="146">
        <v>1</v>
      </c>
      <c r="Z9" s="146">
        <v>165</v>
      </c>
      <c r="AA9" s="144">
        <v>165</v>
      </c>
      <c r="AB9" s="150" t="s">
        <v>302</v>
      </c>
      <c r="AC9" s="151">
        <v>0</v>
      </c>
      <c r="AD9" s="145">
        <v>3965</v>
      </c>
    </row>
    <row r="10" spans="1:30" ht="37" x14ac:dyDescent="0.2">
      <c r="A10" s="40" t="s">
        <v>470</v>
      </c>
      <c r="B10" s="40"/>
      <c r="C10" s="49" t="s">
        <v>471</v>
      </c>
      <c r="D10" s="135" t="s">
        <v>114</v>
      </c>
      <c r="E10" s="135" t="s">
        <v>154</v>
      </c>
      <c r="F10" s="143" t="s">
        <v>277</v>
      </c>
      <c r="G10" s="143" t="s">
        <v>472</v>
      </c>
      <c r="H10" s="135" t="s">
        <v>473</v>
      </c>
      <c r="I10" s="136">
        <v>56</v>
      </c>
      <c r="J10" s="40" t="s">
        <v>43</v>
      </c>
      <c r="K10" s="41">
        <v>1200</v>
      </c>
      <c r="L10" s="144">
        <v>0</v>
      </c>
      <c r="M10" s="144">
        <v>15</v>
      </c>
      <c r="N10" s="144">
        <v>15</v>
      </c>
      <c r="O10" s="145">
        <v>18000</v>
      </c>
      <c r="P10" s="145">
        <v>0</v>
      </c>
      <c r="Q10" s="145">
        <v>0</v>
      </c>
      <c r="R10" s="147">
        <v>0.4</v>
      </c>
      <c r="S10" s="147">
        <v>0</v>
      </c>
      <c r="T10" s="145">
        <v>0</v>
      </c>
      <c r="U10" s="145">
        <v>0</v>
      </c>
      <c r="V10" s="205">
        <v>0</v>
      </c>
      <c r="W10" s="145">
        <v>18000</v>
      </c>
      <c r="X10" s="145">
        <v>3000</v>
      </c>
      <c r="Y10" s="145">
        <v>1</v>
      </c>
      <c r="Z10" s="145">
        <v>175</v>
      </c>
      <c r="AA10" s="144">
        <v>175</v>
      </c>
      <c r="AB10" s="136" t="s">
        <v>474</v>
      </c>
      <c r="AC10" s="144">
        <v>0</v>
      </c>
      <c r="AD10" s="145">
        <v>3175</v>
      </c>
    </row>
    <row r="11" spans="1:30" ht="37" x14ac:dyDescent="0.2">
      <c r="A11" s="80" t="s">
        <v>497</v>
      </c>
      <c r="B11" s="80"/>
      <c r="C11" s="49" t="s">
        <v>498</v>
      </c>
      <c r="D11" s="223" t="s">
        <v>487</v>
      </c>
      <c r="E11" s="135" t="s">
        <v>154</v>
      </c>
      <c r="F11" s="143" t="s">
        <v>40</v>
      </c>
      <c r="G11" s="143" t="s">
        <v>499</v>
      </c>
      <c r="H11" s="135" t="s">
        <v>500</v>
      </c>
      <c r="I11" s="136">
        <v>240</v>
      </c>
      <c r="J11" s="40" t="s">
        <v>43</v>
      </c>
      <c r="K11" s="41">
        <v>175</v>
      </c>
      <c r="L11" s="144">
        <v>0</v>
      </c>
      <c r="M11" s="144">
        <v>18</v>
      </c>
      <c r="N11" s="144">
        <v>18</v>
      </c>
      <c r="O11" s="145">
        <v>0</v>
      </c>
      <c r="P11" s="145">
        <v>0</v>
      </c>
      <c r="Q11" s="145">
        <v>0</v>
      </c>
      <c r="R11" s="147">
        <v>0</v>
      </c>
      <c r="S11" s="147">
        <v>0</v>
      </c>
      <c r="T11" s="145">
        <v>0</v>
      </c>
      <c r="U11" s="145">
        <v>0</v>
      </c>
      <c r="V11" s="227"/>
      <c r="W11" s="145">
        <v>0</v>
      </c>
      <c r="X11" s="145">
        <v>7200</v>
      </c>
      <c r="Y11" s="145">
        <v>0</v>
      </c>
      <c r="Z11" s="145">
        <v>0</v>
      </c>
      <c r="AA11" s="144">
        <v>0</v>
      </c>
      <c r="AB11" s="136">
        <v>0</v>
      </c>
      <c r="AC11" s="144">
        <v>0</v>
      </c>
      <c r="AD11" s="145">
        <v>7200</v>
      </c>
    </row>
    <row r="12" spans="1:30" ht="37" x14ac:dyDescent="0.2">
      <c r="A12" s="40" t="s">
        <v>511</v>
      </c>
      <c r="B12" s="82" t="s">
        <v>512</v>
      </c>
      <c r="C12" s="49" t="s">
        <v>513</v>
      </c>
      <c r="D12" s="135" t="s">
        <v>114</v>
      </c>
      <c r="E12" s="135" t="s">
        <v>154</v>
      </c>
      <c r="F12" s="145" t="s">
        <v>159</v>
      </c>
      <c r="G12" s="231" t="s">
        <v>166</v>
      </c>
      <c r="H12" s="231" t="s">
        <v>166</v>
      </c>
      <c r="I12" s="136" t="s">
        <v>166</v>
      </c>
      <c r="J12" s="232" t="s">
        <v>166</v>
      </c>
      <c r="K12" s="41">
        <v>175</v>
      </c>
      <c r="L12" s="144">
        <v>0</v>
      </c>
      <c r="M12" s="144">
        <v>21</v>
      </c>
      <c r="N12" s="144">
        <v>21</v>
      </c>
      <c r="O12" s="145">
        <v>3675</v>
      </c>
      <c r="P12" s="145">
        <v>0</v>
      </c>
      <c r="Q12" s="145">
        <v>0</v>
      </c>
      <c r="R12" s="147">
        <v>0.4</v>
      </c>
      <c r="S12" s="147">
        <v>0</v>
      </c>
      <c r="T12" s="145">
        <v>0</v>
      </c>
      <c r="U12" s="145">
        <v>0</v>
      </c>
      <c r="V12" s="227"/>
      <c r="W12" s="145">
        <v>3675</v>
      </c>
      <c r="X12" s="145">
        <v>8400</v>
      </c>
      <c r="Y12" s="145">
        <v>0</v>
      </c>
      <c r="Z12" s="145">
        <v>0</v>
      </c>
      <c r="AA12" s="144">
        <v>3600</v>
      </c>
      <c r="AB12" s="136"/>
      <c r="AC12" s="144">
        <v>5470</v>
      </c>
      <c r="AD12" s="145">
        <v>17470</v>
      </c>
    </row>
    <row r="13" spans="1:30" ht="37" x14ac:dyDescent="0.2">
      <c r="A13" s="40" t="s">
        <v>528</v>
      </c>
      <c r="B13" s="82" t="s">
        <v>529</v>
      </c>
      <c r="C13" s="49" t="s">
        <v>530</v>
      </c>
      <c r="D13" s="135" t="s">
        <v>38</v>
      </c>
      <c r="E13" s="135" t="s">
        <v>154</v>
      </c>
      <c r="F13" s="188" t="s">
        <v>40</v>
      </c>
      <c r="G13" s="229" t="s">
        <v>166</v>
      </c>
      <c r="H13" s="143" t="s">
        <v>531</v>
      </c>
      <c r="I13" s="136">
        <v>0</v>
      </c>
      <c r="J13" s="40" t="s">
        <v>43</v>
      </c>
      <c r="K13" s="41">
        <v>175</v>
      </c>
      <c r="L13" s="144">
        <v>0</v>
      </c>
      <c r="M13" s="144">
        <v>0</v>
      </c>
      <c r="N13" s="144">
        <v>0</v>
      </c>
      <c r="O13" s="145">
        <v>0</v>
      </c>
      <c r="P13" s="145">
        <v>0</v>
      </c>
      <c r="Q13" s="145">
        <v>0</v>
      </c>
      <c r="R13" s="147">
        <v>0.4</v>
      </c>
      <c r="S13" s="147">
        <v>0</v>
      </c>
      <c r="T13" s="145">
        <v>0</v>
      </c>
      <c r="U13" s="145">
        <v>0</v>
      </c>
      <c r="V13" s="198"/>
      <c r="W13" s="145">
        <v>0</v>
      </c>
      <c r="X13" s="145">
        <v>0</v>
      </c>
      <c r="Y13" s="145">
        <v>0</v>
      </c>
      <c r="Z13" s="145">
        <v>0</v>
      </c>
      <c r="AA13" s="144">
        <v>0</v>
      </c>
      <c r="AB13" s="136" t="s">
        <v>532</v>
      </c>
      <c r="AC13" s="144">
        <v>0</v>
      </c>
      <c r="AD13" s="145">
        <v>0</v>
      </c>
    </row>
    <row r="14" spans="1:30" ht="49" x14ac:dyDescent="0.2">
      <c r="A14" s="40" t="s">
        <v>540</v>
      </c>
      <c r="B14" s="40"/>
      <c r="C14" s="49" t="s">
        <v>541</v>
      </c>
      <c r="D14" s="135" t="s">
        <v>114</v>
      </c>
      <c r="E14" s="135" t="s">
        <v>154</v>
      </c>
      <c r="F14" s="143" t="s">
        <v>277</v>
      </c>
      <c r="G14" s="143" t="s">
        <v>252</v>
      </c>
      <c r="H14" s="143" t="s">
        <v>542</v>
      </c>
      <c r="I14" s="136">
        <v>42</v>
      </c>
      <c r="J14" s="40" t="s">
        <v>58</v>
      </c>
      <c r="K14" s="41">
        <v>585</v>
      </c>
      <c r="L14" s="144">
        <v>22</v>
      </c>
      <c r="M14" s="144">
        <v>0</v>
      </c>
      <c r="N14" s="144">
        <v>22</v>
      </c>
      <c r="O14" s="145">
        <v>12870</v>
      </c>
      <c r="P14" s="145">
        <v>28</v>
      </c>
      <c r="Q14" s="145">
        <v>36</v>
      </c>
      <c r="R14" s="147">
        <v>0.4</v>
      </c>
      <c r="S14" s="147">
        <v>403.2</v>
      </c>
      <c r="T14" s="145">
        <v>0</v>
      </c>
      <c r="U14" s="145">
        <v>0</v>
      </c>
      <c r="V14" s="139" t="s">
        <v>44</v>
      </c>
      <c r="W14" s="145">
        <v>13273.2</v>
      </c>
      <c r="X14" s="145">
        <v>4400</v>
      </c>
      <c r="Y14" s="145">
        <v>1</v>
      </c>
      <c r="Z14" s="145">
        <v>200</v>
      </c>
      <c r="AA14" s="144">
        <v>200</v>
      </c>
      <c r="AB14" s="136" t="s">
        <v>544</v>
      </c>
      <c r="AC14" s="144">
        <v>0</v>
      </c>
      <c r="AD14" s="145">
        <v>4600</v>
      </c>
    </row>
    <row r="15" spans="1:30" ht="49" x14ac:dyDescent="0.2">
      <c r="A15" s="40" t="s">
        <v>540</v>
      </c>
      <c r="B15" s="40"/>
      <c r="C15" s="49" t="s">
        <v>541</v>
      </c>
      <c r="D15" s="135" t="s">
        <v>114</v>
      </c>
      <c r="E15" s="135" t="s">
        <v>154</v>
      </c>
      <c r="F15" s="143" t="s">
        <v>545</v>
      </c>
      <c r="G15" s="143" t="s">
        <v>546</v>
      </c>
      <c r="H15" s="143" t="s">
        <v>542</v>
      </c>
      <c r="I15" s="136">
        <v>42</v>
      </c>
      <c r="J15" s="40" t="s">
        <v>58</v>
      </c>
      <c r="K15" s="41">
        <v>585</v>
      </c>
      <c r="L15" s="144">
        <v>0</v>
      </c>
      <c r="M15" s="144">
        <v>12</v>
      </c>
      <c r="N15" s="144">
        <v>12</v>
      </c>
      <c r="O15" s="145">
        <v>7020</v>
      </c>
      <c r="P15" s="145">
        <v>28</v>
      </c>
      <c r="Q15" s="145">
        <v>17</v>
      </c>
      <c r="R15" s="147">
        <v>0.4</v>
      </c>
      <c r="S15" s="147">
        <v>190.40000000000003</v>
      </c>
      <c r="T15" s="145">
        <v>0</v>
      </c>
      <c r="U15" s="145">
        <v>0</v>
      </c>
      <c r="V15" s="139" t="s">
        <v>44</v>
      </c>
      <c r="W15" s="145">
        <v>7210.4</v>
      </c>
      <c r="X15" s="145">
        <v>2400</v>
      </c>
      <c r="Y15" s="145">
        <v>1</v>
      </c>
      <c r="Z15" s="145">
        <v>170</v>
      </c>
      <c r="AA15" s="144">
        <v>170</v>
      </c>
      <c r="AB15" s="150" t="s">
        <v>548</v>
      </c>
      <c r="AC15" s="144">
        <v>0</v>
      </c>
      <c r="AD15" s="145">
        <v>2570</v>
      </c>
    </row>
    <row r="16" spans="1:30" ht="49" x14ac:dyDescent="0.2">
      <c r="A16" s="40" t="s">
        <v>540</v>
      </c>
      <c r="B16" s="40"/>
      <c r="C16" s="49" t="s">
        <v>541</v>
      </c>
      <c r="D16" s="135" t="s">
        <v>114</v>
      </c>
      <c r="E16" s="135" t="s">
        <v>154</v>
      </c>
      <c r="F16" s="143" t="s">
        <v>281</v>
      </c>
      <c r="G16" s="143" t="s">
        <v>549</v>
      </c>
      <c r="H16" s="143" t="s">
        <v>542</v>
      </c>
      <c r="I16" s="136">
        <v>42</v>
      </c>
      <c r="J16" s="40" t="s">
        <v>262</v>
      </c>
      <c r="K16" s="41">
        <v>585</v>
      </c>
      <c r="L16" s="144">
        <v>0</v>
      </c>
      <c r="M16" s="144">
        <v>6</v>
      </c>
      <c r="N16" s="144">
        <v>6</v>
      </c>
      <c r="O16" s="145">
        <v>3510</v>
      </c>
      <c r="P16" s="145">
        <v>14</v>
      </c>
      <c r="Q16" s="145">
        <v>55</v>
      </c>
      <c r="R16" s="147">
        <v>0.4</v>
      </c>
      <c r="S16" s="147">
        <v>308</v>
      </c>
      <c r="T16" s="145">
        <v>0</v>
      </c>
      <c r="U16" s="145">
        <v>0</v>
      </c>
      <c r="V16" s="139" t="s">
        <v>44</v>
      </c>
      <c r="W16" s="145">
        <v>3818</v>
      </c>
      <c r="X16" s="145">
        <v>1200</v>
      </c>
      <c r="Y16" s="145">
        <v>1</v>
      </c>
      <c r="Z16" s="145">
        <v>176</v>
      </c>
      <c r="AA16" s="144">
        <v>176</v>
      </c>
      <c r="AB16" s="136" t="s">
        <v>551</v>
      </c>
      <c r="AC16" s="144">
        <v>0</v>
      </c>
      <c r="AD16" s="145">
        <v>1376</v>
      </c>
    </row>
    <row r="17" spans="1:30" ht="37" x14ac:dyDescent="0.2">
      <c r="A17" s="80" t="s">
        <v>562</v>
      </c>
      <c r="B17" s="80"/>
      <c r="C17" s="49" t="s">
        <v>563</v>
      </c>
      <c r="D17" s="135" t="s">
        <v>114</v>
      </c>
      <c r="E17" s="135" t="s">
        <v>154</v>
      </c>
      <c r="F17" s="188" t="s">
        <v>277</v>
      </c>
      <c r="G17" s="143" t="s">
        <v>564</v>
      </c>
      <c r="H17" s="143" t="s">
        <v>565</v>
      </c>
      <c r="I17" s="136">
        <v>42</v>
      </c>
      <c r="J17" s="40" t="s">
        <v>58</v>
      </c>
      <c r="K17" s="41">
        <v>585</v>
      </c>
      <c r="L17" s="144">
        <v>0</v>
      </c>
      <c r="M17" s="144">
        <v>26</v>
      </c>
      <c r="N17" s="144">
        <v>26</v>
      </c>
      <c r="O17" s="145">
        <v>15210</v>
      </c>
      <c r="P17" s="146">
        <v>28</v>
      </c>
      <c r="Q17" s="146">
        <v>36</v>
      </c>
      <c r="R17" s="148">
        <v>0.4</v>
      </c>
      <c r="S17" s="148">
        <v>403.2</v>
      </c>
      <c r="T17" s="146">
        <v>0</v>
      </c>
      <c r="U17" s="145">
        <v>0</v>
      </c>
      <c r="V17" s="139" t="s">
        <v>44</v>
      </c>
      <c r="W17" s="145">
        <v>15613.2</v>
      </c>
      <c r="X17" s="146">
        <v>5200</v>
      </c>
      <c r="Y17" s="146">
        <v>1</v>
      </c>
      <c r="Z17" s="146">
        <v>200</v>
      </c>
      <c r="AA17" s="144">
        <v>200</v>
      </c>
      <c r="AB17" s="150" t="s">
        <v>567</v>
      </c>
      <c r="AC17" s="151">
        <v>0</v>
      </c>
      <c r="AD17" s="145">
        <v>5400</v>
      </c>
    </row>
    <row r="18" spans="1:30" ht="61" x14ac:dyDescent="0.2">
      <c r="A18" s="40" t="s">
        <v>605</v>
      </c>
      <c r="B18" s="40"/>
      <c r="C18" s="49" t="s">
        <v>606</v>
      </c>
      <c r="D18" s="135" t="s">
        <v>114</v>
      </c>
      <c r="E18" s="135" t="s">
        <v>154</v>
      </c>
      <c r="F18" s="143" t="s">
        <v>607</v>
      </c>
      <c r="G18" s="143" t="s">
        <v>546</v>
      </c>
      <c r="H18" s="143" t="s">
        <v>542</v>
      </c>
      <c r="I18" s="136">
        <v>42</v>
      </c>
      <c r="J18" s="40" t="s">
        <v>58</v>
      </c>
      <c r="K18" s="41">
        <v>585</v>
      </c>
      <c r="L18" s="144">
        <v>0</v>
      </c>
      <c r="M18" s="144">
        <v>12</v>
      </c>
      <c r="N18" s="144">
        <v>12</v>
      </c>
      <c r="O18" s="145">
        <v>7020</v>
      </c>
      <c r="P18" s="146">
        <v>28</v>
      </c>
      <c r="Q18" s="146">
        <v>36</v>
      </c>
      <c r="R18" s="148">
        <v>0.4</v>
      </c>
      <c r="S18" s="148">
        <v>403.2</v>
      </c>
      <c r="T18" s="146">
        <v>0</v>
      </c>
      <c r="U18" s="145">
        <v>0</v>
      </c>
      <c r="V18" s="139" t="s">
        <v>44</v>
      </c>
      <c r="W18" s="145">
        <v>7423.2</v>
      </c>
      <c r="X18" s="146">
        <v>2400</v>
      </c>
      <c r="Y18" s="146">
        <v>1</v>
      </c>
      <c r="Z18" s="146">
        <v>200</v>
      </c>
      <c r="AA18" s="144">
        <v>200</v>
      </c>
      <c r="AB18" s="150" t="s">
        <v>609</v>
      </c>
      <c r="AC18" s="151">
        <v>0</v>
      </c>
      <c r="AD18" s="145">
        <v>2600</v>
      </c>
    </row>
    <row r="19" spans="1:30" ht="61" x14ac:dyDescent="0.2">
      <c r="A19" s="40" t="s">
        <v>605</v>
      </c>
      <c r="B19" s="40"/>
      <c r="C19" s="49" t="s">
        <v>606</v>
      </c>
      <c r="D19" s="135" t="s">
        <v>114</v>
      </c>
      <c r="E19" s="135" t="s">
        <v>154</v>
      </c>
      <c r="F19" s="143" t="s">
        <v>277</v>
      </c>
      <c r="G19" s="143" t="s">
        <v>252</v>
      </c>
      <c r="H19" s="143" t="s">
        <v>610</v>
      </c>
      <c r="I19" s="136">
        <v>42</v>
      </c>
      <c r="J19" s="40" t="s">
        <v>58</v>
      </c>
      <c r="K19" s="41">
        <v>585</v>
      </c>
      <c r="L19" s="144">
        <v>0</v>
      </c>
      <c r="M19" s="144">
        <v>20</v>
      </c>
      <c r="N19" s="144">
        <v>20</v>
      </c>
      <c r="O19" s="145">
        <v>11700</v>
      </c>
      <c r="P19" s="146">
        <v>28</v>
      </c>
      <c r="Q19" s="146">
        <v>36</v>
      </c>
      <c r="R19" s="148">
        <v>0.4</v>
      </c>
      <c r="S19" s="148">
        <v>403.2</v>
      </c>
      <c r="T19" s="146">
        <v>0</v>
      </c>
      <c r="U19" s="145">
        <v>0</v>
      </c>
      <c r="V19" s="139" t="s">
        <v>44</v>
      </c>
      <c r="W19" s="145">
        <v>12103.2</v>
      </c>
      <c r="X19" s="146">
        <v>4000</v>
      </c>
      <c r="Y19" s="146">
        <v>1</v>
      </c>
      <c r="Z19" s="146">
        <v>200</v>
      </c>
      <c r="AA19" s="144">
        <v>200</v>
      </c>
      <c r="AB19" s="150" t="s">
        <v>612</v>
      </c>
      <c r="AC19" s="151">
        <v>0</v>
      </c>
      <c r="AD19" s="145">
        <v>4200</v>
      </c>
    </row>
    <row r="20" spans="1:30" ht="37" x14ac:dyDescent="0.2">
      <c r="A20" s="40" t="s">
        <v>614</v>
      </c>
      <c r="B20" s="40"/>
      <c r="C20" s="49" t="s">
        <v>615</v>
      </c>
      <c r="D20" s="135" t="s">
        <v>114</v>
      </c>
      <c r="E20" s="135" t="s">
        <v>154</v>
      </c>
      <c r="F20" s="143" t="s">
        <v>607</v>
      </c>
      <c r="G20" s="143" t="s">
        <v>616</v>
      </c>
      <c r="H20" s="143" t="s">
        <v>617</v>
      </c>
      <c r="I20" s="136">
        <v>42</v>
      </c>
      <c r="J20" s="40" t="s">
        <v>58</v>
      </c>
      <c r="K20" s="41">
        <v>585</v>
      </c>
      <c r="L20" s="144">
        <v>0</v>
      </c>
      <c r="M20" s="144">
        <v>23</v>
      </c>
      <c r="N20" s="144">
        <v>23</v>
      </c>
      <c r="O20" s="145">
        <v>13455</v>
      </c>
      <c r="P20" s="146">
        <v>28</v>
      </c>
      <c r="Q20" s="146">
        <v>12</v>
      </c>
      <c r="R20" s="148">
        <v>0.4</v>
      </c>
      <c r="S20" s="148">
        <v>134.40000000000003</v>
      </c>
      <c r="T20" s="146">
        <v>0</v>
      </c>
      <c r="U20" s="145">
        <v>0</v>
      </c>
      <c r="V20" s="139" t="s">
        <v>44</v>
      </c>
      <c r="W20" s="145">
        <v>13589.4</v>
      </c>
      <c r="X20" s="146">
        <v>4600</v>
      </c>
      <c r="Y20" s="146">
        <v>1</v>
      </c>
      <c r="Z20" s="146">
        <v>148</v>
      </c>
      <c r="AA20" s="144">
        <v>148</v>
      </c>
      <c r="AB20" s="150" t="s">
        <v>619</v>
      </c>
      <c r="AC20" s="151">
        <v>0</v>
      </c>
      <c r="AD20" s="145">
        <v>4748</v>
      </c>
    </row>
    <row r="21" spans="1:30" ht="37" x14ac:dyDescent="0.2">
      <c r="A21" s="40" t="s">
        <v>614</v>
      </c>
      <c r="B21" s="40"/>
      <c r="C21" s="49" t="s">
        <v>615</v>
      </c>
      <c r="D21" s="135" t="s">
        <v>114</v>
      </c>
      <c r="E21" s="135" t="s">
        <v>154</v>
      </c>
      <c r="F21" s="143" t="s">
        <v>291</v>
      </c>
      <c r="G21" s="143" t="s">
        <v>585</v>
      </c>
      <c r="H21" s="143" t="s">
        <v>620</v>
      </c>
      <c r="I21" s="136">
        <v>42</v>
      </c>
      <c r="J21" s="40" t="s">
        <v>58</v>
      </c>
      <c r="K21" s="41">
        <v>585</v>
      </c>
      <c r="L21" s="144">
        <v>0</v>
      </c>
      <c r="M21" s="144">
        <v>27</v>
      </c>
      <c r="N21" s="144">
        <v>27</v>
      </c>
      <c r="O21" s="145">
        <v>15795</v>
      </c>
      <c r="P21" s="146">
        <v>28</v>
      </c>
      <c r="Q21" s="146">
        <v>19</v>
      </c>
      <c r="R21" s="148">
        <v>0.4</v>
      </c>
      <c r="S21" s="148">
        <v>212.8</v>
      </c>
      <c r="T21" s="146">
        <v>0</v>
      </c>
      <c r="U21" s="145">
        <v>0</v>
      </c>
      <c r="V21" s="139" t="s">
        <v>44</v>
      </c>
      <c r="W21" s="145">
        <v>16007.8</v>
      </c>
      <c r="X21" s="146">
        <v>5400</v>
      </c>
      <c r="Y21" s="146">
        <v>1</v>
      </c>
      <c r="Z21" s="146">
        <v>165</v>
      </c>
      <c r="AA21" s="144">
        <v>165</v>
      </c>
      <c r="AB21" s="150" t="s">
        <v>622</v>
      </c>
      <c r="AC21" s="151">
        <v>0</v>
      </c>
      <c r="AD21" s="145">
        <v>5565</v>
      </c>
    </row>
    <row r="22" spans="1:30" ht="37" x14ac:dyDescent="0.2">
      <c r="A22" s="40" t="s">
        <v>687</v>
      </c>
      <c r="B22" s="40"/>
      <c r="C22" s="49" t="s">
        <v>688</v>
      </c>
      <c r="D22" s="135" t="s">
        <v>114</v>
      </c>
      <c r="E22" s="135" t="s">
        <v>154</v>
      </c>
      <c r="F22" s="143" t="s">
        <v>689</v>
      </c>
      <c r="G22" s="143" t="s">
        <v>690</v>
      </c>
      <c r="H22" s="143" t="s">
        <v>283</v>
      </c>
      <c r="I22" s="136">
        <v>42</v>
      </c>
      <c r="J22" s="40" t="s">
        <v>58</v>
      </c>
      <c r="K22" s="41">
        <v>585</v>
      </c>
      <c r="L22" s="144">
        <v>25</v>
      </c>
      <c r="M22" s="144">
        <v>0</v>
      </c>
      <c r="N22" s="144">
        <v>25</v>
      </c>
      <c r="O22" s="145">
        <v>14625</v>
      </c>
      <c r="P22" s="146">
        <v>28</v>
      </c>
      <c r="Q22" s="146">
        <v>51</v>
      </c>
      <c r="R22" s="148">
        <v>0.4</v>
      </c>
      <c r="S22" s="148">
        <v>571.20000000000005</v>
      </c>
      <c r="T22" s="146">
        <v>0</v>
      </c>
      <c r="U22" s="145">
        <v>0</v>
      </c>
      <c r="V22" s="139" t="s">
        <v>44</v>
      </c>
      <c r="W22" s="145">
        <v>15196.2</v>
      </c>
      <c r="X22" s="146">
        <v>5000</v>
      </c>
      <c r="Y22" s="146">
        <v>1</v>
      </c>
      <c r="Z22" s="146">
        <v>187</v>
      </c>
      <c r="AA22" s="144">
        <v>187</v>
      </c>
      <c r="AB22" s="150" t="s">
        <v>692</v>
      </c>
      <c r="AC22" s="151">
        <v>0</v>
      </c>
      <c r="AD22" s="145">
        <v>5187</v>
      </c>
    </row>
    <row r="23" spans="1:30" ht="49" x14ac:dyDescent="0.2">
      <c r="A23" s="40" t="s">
        <v>687</v>
      </c>
      <c r="B23" s="40"/>
      <c r="C23" s="49" t="s">
        <v>688</v>
      </c>
      <c r="D23" s="135" t="s">
        <v>114</v>
      </c>
      <c r="E23" s="135" t="s">
        <v>154</v>
      </c>
      <c r="F23" s="143" t="s">
        <v>287</v>
      </c>
      <c r="G23" s="143" t="s">
        <v>693</v>
      </c>
      <c r="H23" s="143" t="s">
        <v>666</v>
      </c>
      <c r="I23" s="136">
        <v>42</v>
      </c>
      <c r="J23" s="40" t="s">
        <v>58</v>
      </c>
      <c r="K23" s="41">
        <v>585</v>
      </c>
      <c r="L23" s="144">
        <v>23</v>
      </c>
      <c r="M23" s="144">
        <v>0</v>
      </c>
      <c r="N23" s="144">
        <v>23</v>
      </c>
      <c r="O23" s="145">
        <v>13455</v>
      </c>
      <c r="P23" s="146">
        <v>28</v>
      </c>
      <c r="Q23" s="146">
        <v>23</v>
      </c>
      <c r="R23" s="148">
        <v>0.4</v>
      </c>
      <c r="S23" s="148">
        <v>257.60000000000002</v>
      </c>
      <c r="T23" s="146">
        <v>0</v>
      </c>
      <c r="U23" s="145">
        <v>0</v>
      </c>
      <c r="V23" s="139" t="s">
        <v>44</v>
      </c>
      <c r="W23" s="145">
        <v>13712.6</v>
      </c>
      <c r="X23" s="146">
        <v>4600</v>
      </c>
      <c r="Y23" s="146">
        <v>1</v>
      </c>
      <c r="Z23" s="146">
        <v>170</v>
      </c>
      <c r="AA23" s="144">
        <v>170</v>
      </c>
      <c r="AB23" s="136" t="s">
        <v>695</v>
      </c>
      <c r="AC23" s="151">
        <v>0</v>
      </c>
      <c r="AD23" s="145">
        <v>4770</v>
      </c>
    </row>
    <row r="24" spans="1:30" ht="37" x14ac:dyDescent="0.2">
      <c r="A24" s="40" t="s">
        <v>687</v>
      </c>
      <c r="B24" s="40"/>
      <c r="C24" s="49" t="s">
        <v>688</v>
      </c>
      <c r="D24" s="135" t="s">
        <v>114</v>
      </c>
      <c r="E24" s="135" t="s">
        <v>154</v>
      </c>
      <c r="F24" s="143" t="s">
        <v>291</v>
      </c>
      <c r="G24" s="143" t="s">
        <v>696</v>
      </c>
      <c r="H24" s="143" t="s">
        <v>283</v>
      </c>
      <c r="I24" s="136">
        <v>42</v>
      </c>
      <c r="J24" s="40" t="s">
        <v>58</v>
      </c>
      <c r="K24" s="41">
        <v>585</v>
      </c>
      <c r="L24" s="144">
        <v>22</v>
      </c>
      <c r="M24" s="144">
        <v>0</v>
      </c>
      <c r="N24" s="144">
        <v>22</v>
      </c>
      <c r="O24" s="145">
        <v>12870</v>
      </c>
      <c r="P24" s="146">
        <v>28</v>
      </c>
      <c r="Q24" s="146">
        <v>20</v>
      </c>
      <c r="R24" s="148">
        <v>0.4</v>
      </c>
      <c r="S24" s="148">
        <v>224</v>
      </c>
      <c r="T24" s="146">
        <v>0</v>
      </c>
      <c r="U24" s="145">
        <v>0</v>
      </c>
      <c r="V24" s="139" t="s">
        <v>44</v>
      </c>
      <c r="W24" s="145">
        <v>13094</v>
      </c>
      <c r="X24" s="146">
        <v>4400</v>
      </c>
      <c r="Y24" s="146">
        <v>1</v>
      </c>
      <c r="Z24" s="146">
        <v>165</v>
      </c>
      <c r="AA24" s="144">
        <v>165</v>
      </c>
      <c r="AB24" s="150" t="s">
        <v>698</v>
      </c>
      <c r="AC24" s="151">
        <v>0</v>
      </c>
      <c r="AD24" s="145">
        <v>4565</v>
      </c>
    </row>
    <row r="25" spans="1:30" ht="49" x14ac:dyDescent="0.2">
      <c r="A25" s="40" t="s">
        <v>715</v>
      </c>
      <c r="B25" s="40"/>
      <c r="C25" s="49" t="s">
        <v>716</v>
      </c>
      <c r="D25" s="135" t="s">
        <v>114</v>
      </c>
      <c r="E25" s="135" t="s">
        <v>154</v>
      </c>
      <c r="F25" s="143" t="s">
        <v>287</v>
      </c>
      <c r="G25" s="143" t="s">
        <v>65</v>
      </c>
      <c r="H25" s="143" t="s">
        <v>133</v>
      </c>
      <c r="I25" s="136">
        <v>42</v>
      </c>
      <c r="J25" s="40" t="s">
        <v>58</v>
      </c>
      <c r="K25" s="41">
        <v>585</v>
      </c>
      <c r="L25" s="144">
        <v>18</v>
      </c>
      <c r="M25" s="144">
        <v>0</v>
      </c>
      <c r="N25" s="144">
        <v>18</v>
      </c>
      <c r="O25" s="145">
        <v>10530</v>
      </c>
      <c r="P25" s="146">
        <v>28</v>
      </c>
      <c r="Q25" s="146">
        <v>16</v>
      </c>
      <c r="R25" s="148">
        <v>0.4</v>
      </c>
      <c r="S25" s="147">
        <v>179.20000000000002</v>
      </c>
      <c r="T25" s="146">
        <v>284</v>
      </c>
      <c r="U25" s="145">
        <v>5112</v>
      </c>
      <c r="V25" s="139" t="s">
        <v>718</v>
      </c>
      <c r="W25" s="145">
        <v>15821.2</v>
      </c>
      <c r="X25" s="146">
        <v>3600</v>
      </c>
      <c r="Y25" s="146">
        <v>1</v>
      </c>
      <c r="Z25" s="146">
        <v>187</v>
      </c>
      <c r="AA25" s="144">
        <v>187</v>
      </c>
      <c r="AB25" s="136" t="s">
        <v>719</v>
      </c>
      <c r="AC25" s="151">
        <v>0</v>
      </c>
      <c r="AD25" s="145">
        <v>3787</v>
      </c>
    </row>
    <row r="26" spans="1:30" ht="37" x14ac:dyDescent="0.2">
      <c r="A26" s="84" t="s">
        <v>715</v>
      </c>
      <c r="B26" s="84"/>
      <c r="C26" s="85" t="s">
        <v>716</v>
      </c>
      <c r="D26" s="245" t="s">
        <v>114</v>
      </c>
      <c r="E26" s="245" t="s">
        <v>154</v>
      </c>
      <c r="F26" s="155" t="s">
        <v>545</v>
      </c>
      <c r="G26" s="155" t="s">
        <v>720</v>
      </c>
      <c r="H26" s="155" t="s">
        <v>135</v>
      </c>
      <c r="I26" s="136">
        <v>42</v>
      </c>
      <c r="J26" s="40" t="s">
        <v>58</v>
      </c>
      <c r="K26" s="41">
        <v>585</v>
      </c>
      <c r="L26" s="144">
        <v>15</v>
      </c>
      <c r="M26" s="144">
        <v>0</v>
      </c>
      <c r="N26" s="144">
        <v>15</v>
      </c>
      <c r="O26" s="145">
        <v>8775</v>
      </c>
      <c r="P26" s="146">
        <v>14</v>
      </c>
      <c r="Q26" s="146">
        <v>17</v>
      </c>
      <c r="R26" s="148">
        <v>0.4</v>
      </c>
      <c r="S26" s="147">
        <v>95.200000000000017</v>
      </c>
      <c r="T26" s="146">
        <v>150</v>
      </c>
      <c r="U26" s="145">
        <v>2250</v>
      </c>
      <c r="V26" s="139" t="s">
        <v>722</v>
      </c>
      <c r="W26" s="145">
        <v>11120.2</v>
      </c>
      <c r="X26" s="146">
        <v>3000</v>
      </c>
      <c r="Y26" s="146">
        <v>1</v>
      </c>
      <c r="Z26" s="146">
        <v>170</v>
      </c>
      <c r="AA26" s="144">
        <v>170</v>
      </c>
      <c r="AB26" s="150" t="s">
        <v>723</v>
      </c>
      <c r="AC26" s="151">
        <v>0</v>
      </c>
      <c r="AD26" s="145">
        <v>3170</v>
      </c>
    </row>
    <row r="27" spans="1:30" ht="25" x14ac:dyDescent="0.2">
      <c r="A27" s="40" t="s">
        <v>715</v>
      </c>
      <c r="B27" s="40"/>
      <c r="C27" s="49" t="s">
        <v>716</v>
      </c>
      <c r="D27" s="135" t="s">
        <v>114</v>
      </c>
      <c r="E27" s="135" t="s">
        <v>154</v>
      </c>
      <c r="F27" s="143" t="s">
        <v>545</v>
      </c>
      <c r="G27" s="143" t="s">
        <v>738</v>
      </c>
      <c r="H27" s="143" t="s">
        <v>724</v>
      </c>
      <c r="I27" s="136">
        <v>42</v>
      </c>
      <c r="J27" s="40" t="s">
        <v>58</v>
      </c>
      <c r="K27" s="41">
        <v>585</v>
      </c>
      <c r="L27" s="144">
        <v>0</v>
      </c>
      <c r="M27" s="144">
        <v>18</v>
      </c>
      <c r="N27" s="144">
        <v>18</v>
      </c>
      <c r="O27" s="145">
        <v>10530</v>
      </c>
      <c r="P27" s="146">
        <v>14</v>
      </c>
      <c r="Q27" s="146">
        <v>17</v>
      </c>
      <c r="R27" s="148">
        <v>0.4</v>
      </c>
      <c r="S27" s="147">
        <v>95.200000000000017</v>
      </c>
      <c r="T27" s="146">
        <v>300</v>
      </c>
      <c r="U27" s="145">
        <v>5400</v>
      </c>
      <c r="V27" s="139" t="s">
        <v>726</v>
      </c>
      <c r="W27" s="145">
        <v>16025.2</v>
      </c>
      <c r="X27" s="146">
        <v>3600</v>
      </c>
      <c r="Y27" s="146">
        <v>1</v>
      </c>
      <c r="Z27" s="146">
        <v>170</v>
      </c>
      <c r="AA27" s="144">
        <v>170</v>
      </c>
      <c r="AB27" s="150" t="s">
        <v>727</v>
      </c>
      <c r="AC27" s="151">
        <v>0</v>
      </c>
      <c r="AD27" s="145">
        <v>3770</v>
      </c>
    </row>
    <row r="28" spans="1:30" ht="25" x14ac:dyDescent="0.2">
      <c r="A28" s="40" t="s">
        <v>715</v>
      </c>
      <c r="B28" s="40"/>
      <c r="C28" s="49" t="s">
        <v>716</v>
      </c>
      <c r="D28" s="135" t="s">
        <v>114</v>
      </c>
      <c r="E28" s="135" t="s">
        <v>154</v>
      </c>
      <c r="F28" s="143" t="s">
        <v>545</v>
      </c>
      <c r="G28" s="143" t="s">
        <v>56</v>
      </c>
      <c r="H28" s="143" t="s">
        <v>680</v>
      </c>
      <c r="I28" s="136">
        <v>42</v>
      </c>
      <c r="J28" s="40" t="s">
        <v>58</v>
      </c>
      <c r="K28" s="41">
        <v>585</v>
      </c>
      <c r="L28" s="144">
        <v>0</v>
      </c>
      <c r="M28" s="144">
        <v>15</v>
      </c>
      <c r="N28" s="144">
        <v>15</v>
      </c>
      <c r="O28" s="145">
        <v>8775</v>
      </c>
      <c r="P28" s="146">
        <v>28</v>
      </c>
      <c r="Q28" s="146">
        <v>17</v>
      </c>
      <c r="R28" s="148">
        <v>0.4</v>
      </c>
      <c r="S28" s="147">
        <v>190.40000000000003</v>
      </c>
      <c r="T28" s="146">
        <v>300</v>
      </c>
      <c r="U28" s="145">
        <v>4500</v>
      </c>
      <c r="V28" s="139" t="s">
        <v>681</v>
      </c>
      <c r="W28" s="145">
        <v>13465.4</v>
      </c>
      <c r="X28" s="146">
        <v>3000</v>
      </c>
      <c r="Y28" s="146">
        <v>1</v>
      </c>
      <c r="Z28" s="146">
        <v>170</v>
      </c>
      <c r="AA28" s="144">
        <v>170</v>
      </c>
      <c r="AB28" s="150" t="s">
        <v>729</v>
      </c>
      <c r="AC28" s="151">
        <v>0</v>
      </c>
      <c r="AD28" s="145">
        <v>3170</v>
      </c>
    </row>
    <row r="29" spans="1:30" ht="49" x14ac:dyDescent="0.2">
      <c r="A29" s="40" t="s">
        <v>715</v>
      </c>
      <c r="B29" s="40"/>
      <c r="C29" s="49" t="s">
        <v>716</v>
      </c>
      <c r="D29" s="135" t="s">
        <v>114</v>
      </c>
      <c r="E29" s="135" t="s">
        <v>154</v>
      </c>
      <c r="F29" s="143" t="s">
        <v>689</v>
      </c>
      <c r="G29" s="143" t="s">
        <v>65</v>
      </c>
      <c r="H29" s="143" t="s">
        <v>731</v>
      </c>
      <c r="I29" s="136">
        <v>42</v>
      </c>
      <c r="J29" s="40" t="s">
        <v>58</v>
      </c>
      <c r="K29" s="41">
        <v>585</v>
      </c>
      <c r="L29" s="144">
        <v>0</v>
      </c>
      <c r="M29" s="144">
        <v>15</v>
      </c>
      <c r="N29" s="144">
        <v>15</v>
      </c>
      <c r="O29" s="145">
        <v>8775</v>
      </c>
      <c r="P29" s="146">
        <v>28</v>
      </c>
      <c r="Q29" s="146">
        <v>51</v>
      </c>
      <c r="R29" s="148">
        <v>0.4</v>
      </c>
      <c r="S29" s="147">
        <v>571.20000000000005</v>
      </c>
      <c r="T29" s="146">
        <v>284</v>
      </c>
      <c r="U29" s="145">
        <v>4260</v>
      </c>
      <c r="V29" s="139" t="s">
        <v>718</v>
      </c>
      <c r="W29" s="145">
        <v>13606.2</v>
      </c>
      <c r="X29" s="146">
        <v>3000</v>
      </c>
      <c r="Y29" s="146">
        <v>1</v>
      </c>
      <c r="Z29" s="146">
        <v>215</v>
      </c>
      <c r="AA29" s="144">
        <v>215</v>
      </c>
      <c r="AB29" s="136" t="s">
        <v>733</v>
      </c>
      <c r="AC29" s="151">
        <v>0</v>
      </c>
      <c r="AD29" s="145">
        <v>3215</v>
      </c>
    </row>
    <row r="30" spans="1:30" ht="49" x14ac:dyDescent="0.2">
      <c r="A30" s="40" t="s">
        <v>715</v>
      </c>
      <c r="B30" s="40"/>
      <c r="C30" s="49" t="s">
        <v>716</v>
      </c>
      <c r="D30" s="135" t="s">
        <v>114</v>
      </c>
      <c r="E30" s="135" t="s">
        <v>154</v>
      </c>
      <c r="F30" s="143" t="s">
        <v>607</v>
      </c>
      <c r="G30" s="143" t="s">
        <v>65</v>
      </c>
      <c r="H30" s="143" t="s">
        <v>724</v>
      </c>
      <c r="I30" s="136">
        <v>42</v>
      </c>
      <c r="J30" s="40" t="s">
        <v>58</v>
      </c>
      <c r="K30" s="41">
        <v>585</v>
      </c>
      <c r="L30" s="144">
        <v>0</v>
      </c>
      <c r="M30" s="144">
        <v>17</v>
      </c>
      <c r="N30" s="144">
        <v>17</v>
      </c>
      <c r="O30" s="145">
        <v>9945</v>
      </c>
      <c r="P30" s="146">
        <v>28</v>
      </c>
      <c r="Q30" s="146">
        <v>12</v>
      </c>
      <c r="R30" s="148">
        <v>0.4</v>
      </c>
      <c r="S30" s="147">
        <v>134.40000000000003</v>
      </c>
      <c r="T30" s="146">
        <v>300</v>
      </c>
      <c r="U30" s="145">
        <v>5100</v>
      </c>
      <c r="V30" s="139" t="s">
        <v>726</v>
      </c>
      <c r="W30" s="145">
        <v>15179.4</v>
      </c>
      <c r="X30" s="146">
        <v>3400</v>
      </c>
      <c r="Y30" s="146">
        <v>1</v>
      </c>
      <c r="Z30" s="146">
        <v>148</v>
      </c>
      <c r="AA30" s="144">
        <v>148</v>
      </c>
      <c r="AB30" s="136" t="s">
        <v>735</v>
      </c>
      <c r="AC30" s="151">
        <v>0</v>
      </c>
      <c r="AD30" s="145">
        <v>3548</v>
      </c>
    </row>
    <row r="31" spans="1:30" ht="49" x14ac:dyDescent="0.2">
      <c r="A31" s="40" t="s">
        <v>715</v>
      </c>
      <c r="B31" s="40"/>
      <c r="C31" s="49" t="s">
        <v>716</v>
      </c>
      <c r="D31" s="135" t="s">
        <v>114</v>
      </c>
      <c r="E31" s="135" t="s">
        <v>154</v>
      </c>
      <c r="F31" s="143" t="s">
        <v>277</v>
      </c>
      <c r="G31" s="143" t="s">
        <v>65</v>
      </c>
      <c r="H31" s="143" t="s">
        <v>133</v>
      </c>
      <c r="I31" s="136">
        <v>42</v>
      </c>
      <c r="J31" s="40" t="s">
        <v>58</v>
      </c>
      <c r="K31" s="41">
        <v>585</v>
      </c>
      <c r="L31" s="144">
        <v>15</v>
      </c>
      <c r="M31" s="144">
        <v>0</v>
      </c>
      <c r="N31" s="144">
        <v>15</v>
      </c>
      <c r="O31" s="145">
        <v>8775</v>
      </c>
      <c r="P31" s="146">
        <v>28</v>
      </c>
      <c r="Q31" s="146">
        <v>36</v>
      </c>
      <c r="R31" s="148">
        <v>0.4</v>
      </c>
      <c r="S31" s="147">
        <v>403.2</v>
      </c>
      <c r="T31" s="146">
        <v>150</v>
      </c>
      <c r="U31" s="145">
        <v>2250</v>
      </c>
      <c r="V31" s="139" t="s">
        <v>684</v>
      </c>
      <c r="W31" s="145">
        <v>11428.2</v>
      </c>
      <c r="X31" s="146">
        <v>3000</v>
      </c>
      <c r="Y31" s="146">
        <v>1</v>
      </c>
      <c r="Z31" s="146">
        <v>215</v>
      </c>
      <c r="AA31" s="144">
        <v>215</v>
      </c>
      <c r="AB31" s="136" t="s">
        <v>737</v>
      </c>
      <c r="AC31" s="151">
        <v>0</v>
      </c>
      <c r="AD31" s="145">
        <v>3215</v>
      </c>
    </row>
    <row r="32" spans="1:30" ht="49" x14ac:dyDescent="0.2">
      <c r="A32" s="40" t="s">
        <v>715</v>
      </c>
      <c r="B32" s="40"/>
      <c r="C32" s="49" t="s">
        <v>716</v>
      </c>
      <c r="D32" s="135" t="s">
        <v>114</v>
      </c>
      <c r="E32" s="135" t="s">
        <v>154</v>
      </c>
      <c r="F32" s="143" t="s">
        <v>291</v>
      </c>
      <c r="G32" s="143" t="s">
        <v>738</v>
      </c>
      <c r="H32" s="143" t="s">
        <v>133</v>
      </c>
      <c r="I32" s="136">
        <v>42</v>
      </c>
      <c r="J32" s="40" t="s">
        <v>58</v>
      </c>
      <c r="K32" s="41">
        <v>585</v>
      </c>
      <c r="L32" s="144">
        <v>15</v>
      </c>
      <c r="M32" s="144">
        <v>0</v>
      </c>
      <c r="N32" s="144">
        <v>15</v>
      </c>
      <c r="O32" s="145">
        <v>8775</v>
      </c>
      <c r="P32" s="146">
        <v>28</v>
      </c>
      <c r="Q32" s="146">
        <v>13</v>
      </c>
      <c r="R32" s="148">
        <v>0.4</v>
      </c>
      <c r="S32" s="147">
        <v>145.6</v>
      </c>
      <c r="T32" s="146">
        <v>150</v>
      </c>
      <c r="U32" s="145">
        <v>2250</v>
      </c>
      <c r="V32" s="139" t="s">
        <v>684</v>
      </c>
      <c r="W32" s="145">
        <v>11170.6</v>
      </c>
      <c r="X32" s="146">
        <v>3000</v>
      </c>
      <c r="Y32" s="146">
        <v>1</v>
      </c>
      <c r="Z32" s="146">
        <v>165</v>
      </c>
      <c r="AA32" s="144">
        <v>165</v>
      </c>
      <c r="AB32" s="136" t="s">
        <v>740</v>
      </c>
      <c r="AC32" s="151">
        <v>0</v>
      </c>
      <c r="AD32" s="145">
        <v>3165</v>
      </c>
    </row>
    <row r="33" spans="1:30" ht="49" x14ac:dyDescent="0.2">
      <c r="A33" s="40" t="s">
        <v>715</v>
      </c>
      <c r="B33" s="40"/>
      <c r="C33" s="49" t="s">
        <v>716</v>
      </c>
      <c r="D33" s="135" t="s">
        <v>114</v>
      </c>
      <c r="E33" s="135" t="s">
        <v>154</v>
      </c>
      <c r="F33" s="143" t="s">
        <v>277</v>
      </c>
      <c r="G33" s="143" t="s">
        <v>738</v>
      </c>
      <c r="H33" s="143" t="s">
        <v>731</v>
      </c>
      <c r="I33" s="136">
        <v>42</v>
      </c>
      <c r="J33" s="40" t="s">
        <v>58</v>
      </c>
      <c r="K33" s="41">
        <v>585</v>
      </c>
      <c r="L33" s="144">
        <v>0</v>
      </c>
      <c r="M33" s="144">
        <v>22</v>
      </c>
      <c r="N33" s="144">
        <v>22</v>
      </c>
      <c r="O33" s="145">
        <v>12870</v>
      </c>
      <c r="P33" s="146">
        <v>28</v>
      </c>
      <c r="Q33" s="146">
        <v>36</v>
      </c>
      <c r="R33" s="148">
        <v>0.4</v>
      </c>
      <c r="S33" s="147">
        <v>403.2</v>
      </c>
      <c r="T33" s="146">
        <v>150</v>
      </c>
      <c r="U33" s="145">
        <v>3300</v>
      </c>
      <c r="V33" s="139" t="s">
        <v>742</v>
      </c>
      <c r="W33" s="145">
        <v>16573.2</v>
      </c>
      <c r="X33" s="146">
        <v>4400</v>
      </c>
      <c r="Y33" s="146">
        <v>1</v>
      </c>
      <c r="Z33" s="146">
        <v>215</v>
      </c>
      <c r="AA33" s="144">
        <v>215</v>
      </c>
      <c r="AB33" s="136" t="s">
        <v>743</v>
      </c>
      <c r="AC33" s="151">
        <v>0</v>
      </c>
      <c r="AD33" s="145">
        <v>4615</v>
      </c>
    </row>
    <row r="34" spans="1:30" ht="37" x14ac:dyDescent="0.2">
      <c r="A34" s="40" t="s">
        <v>789</v>
      </c>
      <c r="B34" s="40"/>
      <c r="C34" s="49" t="s">
        <v>790</v>
      </c>
      <c r="D34" s="135" t="s">
        <v>114</v>
      </c>
      <c r="E34" s="135" t="s">
        <v>154</v>
      </c>
      <c r="F34" s="143" t="s">
        <v>689</v>
      </c>
      <c r="G34" s="143" t="s">
        <v>791</v>
      </c>
      <c r="H34" s="143" t="s">
        <v>129</v>
      </c>
      <c r="I34" s="136">
        <v>56</v>
      </c>
      <c r="J34" s="40" t="s">
        <v>58</v>
      </c>
      <c r="K34" s="41">
        <v>585</v>
      </c>
      <c r="L34" s="144">
        <v>0</v>
      </c>
      <c r="M34" s="144">
        <v>15</v>
      </c>
      <c r="N34" s="144">
        <v>15</v>
      </c>
      <c r="O34" s="145">
        <v>8775</v>
      </c>
      <c r="P34" s="146">
        <v>28</v>
      </c>
      <c r="Q34" s="146">
        <v>51</v>
      </c>
      <c r="R34" s="148">
        <v>0.4</v>
      </c>
      <c r="S34" s="148">
        <v>571.20000000000005</v>
      </c>
      <c r="T34" s="146">
        <v>300</v>
      </c>
      <c r="U34" s="145">
        <v>4500</v>
      </c>
      <c r="V34" s="216" t="s">
        <v>793</v>
      </c>
      <c r="W34" s="145">
        <v>13846.2</v>
      </c>
      <c r="X34" s="146">
        <v>3000</v>
      </c>
      <c r="Y34" s="146">
        <v>1</v>
      </c>
      <c r="Z34" s="146">
        <v>187</v>
      </c>
      <c r="AA34" s="144">
        <v>187</v>
      </c>
      <c r="AB34" s="150" t="s">
        <v>794</v>
      </c>
      <c r="AC34" s="144">
        <v>0</v>
      </c>
      <c r="AD34" s="145">
        <v>3187</v>
      </c>
    </row>
    <row r="35" spans="1:30" ht="37" x14ac:dyDescent="0.2">
      <c r="A35" s="40" t="s">
        <v>789</v>
      </c>
      <c r="B35" s="40"/>
      <c r="C35" s="49" t="s">
        <v>790</v>
      </c>
      <c r="D35" s="135" t="s">
        <v>114</v>
      </c>
      <c r="E35" s="135" t="s">
        <v>154</v>
      </c>
      <c r="F35" s="143" t="s">
        <v>607</v>
      </c>
      <c r="G35" s="143" t="s">
        <v>796</v>
      </c>
      <c r="H35" s="143" t="s">
        <v>129</v>
      </c>
      <c r="I35" s="136">
        <v>56</v>
      </c>
      <c r="J35" s="40" t="s">
        <v>58</v>
      </c>
      <c r="K35" s="41">
        <v>585</v>
      </c>
      <c r="L35" s="144">
        <v>19</v>
      </c>
      <c r="M35" s="144">
        <v>0</v>
      </c>
      <c r="N35" s="144">
        <v>19</v>
      </c>
      <c r="O35" s="145">
        <v>11115</v>
      </c>
      <c r="P35" s="146">
        <v>28</v>
      </c>
      <c r="Q35" s="146">
        <v>12</v>
      </c>
      <c r="R35" s="148">
        <v>0.4</v>
      </c>
      <c r="S35" s="148">
        <v>134.40000000000003</v>
      </c>
      <c r="T35" s="146">
        <v>300</v>
      </c>
      <c r="U35" s="145">
        <v>5700</v>
      </c>
      <c r="V35" s="216" t="s">
        <v>793</v>
      </c>
      <c r="W35" s="145">
        <v>16949.400000000001</v>
      </c>
      <c r="X35" s="146">
        <v>3800</v>
      </c>
      <c r="Y35" s="146">
        <v>1</v>
      </c>
      <c r="Z35" s="146">
        <v>148</v>
      </c>
      <c r="AA35" s="144">
        <v>148</v>
      </c>
      <c r="AB35" s="150" t="s">
        <v>798</v>
      </c>
      <c r="AC35" s="144">
        <v>0</v>
      </c>
      <c r="AD35" s="145">
        <v>3948</v>
      </c>
    </row>
    <row r="36" spans="1:30" ht="37" x14ac:dyDescent="0.2">
      <c r="A36" s="40" t="s">
        <v>789</v>
      </c>
      <c r="B36" s="40"/>
      <c r="C36" s="49" t="s">
        <v>790</v>
      </c>
      <c r="D36" s="135" t="s">
        <v>114</v>
      </c>
      <c r="E36" s="135" t="s">
        <v>154</v>
      </c>
      <c r="F36" s="143" t="s">
        <v>607</v>
      </c>
      <c r="G36" s="143" t="s">
        <v>796</v>
      </c>
      <c r="H36" s="143" t="s">
        <v>129</v>
      </c>
      <c r="I36" s="136">
        <v>56</v>
      </c>
      <c r="J36" s="40" t="s">
        <v>58</v>
      </c>
      <c r="K36" s="41">
        <v>585</v>
      </c>
      <c r="L36" s="144">
        <v>0</v>
      </c>
      <c r="M36" s="144">
        <v>19</v>
      </c>
      <c r="N36" s="144">
        <v>19</v>
      </c>
      <c r="O36" s="145">
        <v>11115</v>
      </c>
      <c r="P36" s="146">
        <v>28</v>
      </c>
      <c r="Q36" s="146">
        <v>12</v>
      </c>
      <c r="R36" s="148">
        <v>0.4</v>
      </c>
      <c r="S36" s="148">
        <v>134.40000000000003</v>
      </c>
      <c r="T36" s="146">
        <v>300</v>
      </c>
      <c r="U36" s="145">
        <v>5700</v>
      </c>
      <c r="V36" s="216" t="s">
        <v>793</v>
      </c>
      <c r="W36" s="145">
        <v>16949.400000000001</v>
      </c>
      <c r="X36" s="146">
        <v>3800</v>
      </c>
      <c r="Y36" s="146">
        <v>1</v>
      </c>
      <c r="Z36" s="146">
        <v>148</v>
      </c>
      <c r="AA36" s="144">
        <v>148</v>
      </c>
      <c r="AB36" s="150" t="s">
        <v>798</v>
      </c>
      <c r="AC36" s="144">
        <v>0</v>
      </c>
      <c r="AD36" s="145">
        <v>3948</v>
      </c>
    </row>
    <row r="37" spans="1:30" ht="49" x14ac:dyDescent="0.2">
      <c r="A37" s="40" t="s">
        <v>789</v>
      </c>
      <c r="B37" s="40"/>
      <c r="C37" s="49" t="s">
        <v>790</v>
      </c>
      <c r="D37" s="135" t="s">
        <v>114</v>
      </c>
      <c r="E37" s="135" t="s">
        <v>154</v>
      </c>
      <c r="F37" s="143" t="s">
        <v>291</v>
      </c>
      <c r="G37" s="143" t="s">
        <v>699</v>
      </c>
      <c r="H37" s="143" t="s">
        <v>129</v>
      </c>
      <c r="I37" s="136">
        <v>56</v>
      </c>
      <c r="J37" s="40" t="s">
        <v>58</v>
      </c>
      <c r="K37" s="41">
        <v>585</v>
      </c>
      <c r="L37" s="144">
        <v>15</v>
      </c>
      <c r="M37" s="144">
        <v>0</v>
      </c>
      <c r="N37" s="144">
        <v>15</v>
      </c>
      <c r="O37" s="145">
        <v>8775</v>
      </c>
      <c r="P37" s="146">
        <v>28</v>
      </c>
      <c r="Q37" s="146">
        <v>20</v>
      </c>
      <c r="R37" s="148">
        <v>0.4</v>
      </c>
      <c r="S37" s="148">
        <v>224</v>
      </c>
      <c r="T37" s="146">
        <v>300</v>
      </c>
      <c r="U37" s="145">
        <v>4500</v>
      </c>
      <c r="V37" s="216" t="s">
        <v>793</v>
      </c>
      <c r="W37" s="145">
        <v>13499</v>
      </c>
      <c r="X37" s="146">
        <v>3000</v>
      </c>
      <c r="Y37" s="146">
        <v>1</v>
      </c>
      <c r="Z37" s="146">
        <v>165</v>
      </c>
      <c r="AA37" s="144">
        <v>165</v>
      </c>
      <c r="AB37" s="136" t="s">
        <v>801</v>
      </c>
      <c r="AC37" s="144">
        <v>0</v>
      </c>
      <c r="AD37" s="145">
        <v>3165</v>
      </c>
    </row>
    <row r="38" spans="1:30" ht="37" x14ac:dyDescent="0.2">
      <c r="A38" s="88" t="s">
        <v>894</v>
      </c>
      <c r="B38" s="88"/>
      <c r="C38" s="189" t="s">
        <v>895</v>
      </c>
      <c r="D38" s="135" t="s">
        <v>114</v>
      </c>
      <c r="E38" s="135" t="s">
        <v>154</v>
      </c>
      <c r="F38" s="143" t="s">
        <v>896</v>
      </c>
      <c r="G38" s="135" t="s">
        <v>118</v>
      </c>
      <c r="H38" s="189" t="s">
        <v>119</v>
      </c>
      <c r="I38" s="209">
        <v>42</v>
      </c>
      <c r="J38" s="88" t="s">
        <v>43</v>
      </c>
      <c r="K38" s="210">
        <v>753</v>
      </c>
      <c r="L38" s="210">
        <v>15</v>
      </c>
      <c r="M38" s="210">
        <v>0</v>
      </c>
      <c r="N38" s="144">
        <v>15</v>
      </c>
      <c r="O38" s="145">
        <v>11295</v>
      </c>
      <c r="P38" s="146">
        <v>540</v>
      </c>
      <c r="Q38" s="146">
        <v>3.35</v>
      </c>
      <c r="R38" s="148">
        <v>0</v>
      </c>
      <c r="S38" s="148">
        <v>1809</v>
      </c>
      <c r="T38" s="146">
        <v>0</v>
      </c>
      <c r="U38" s="145">
        <v>0</v>
      </c>
      <c r="V38" s="221"/>
      <c r="W38" s="145">
        <v>13104</v>
      </c>
      <c r="X38" s="146">
        <v>3000</v>
      </c>
      <c r="Y38" s="146">
        <v>0</v>
      </c>
      <c r="Z38" s="146">
        <v>0</v>
      </c>
      <c r="AA38" s="144">
        <v>0</v>
      </c>
      <c r="AB38" s="150" t="s">
        <v>44</v>
      </c>
      <c r="AC38" s="151">
        <v>4950</v>
      </c>
      <c r="AD38" s="145">
        <v>7950</v>
      </c>
    </row>
    <row r="39" spans="1:30" ht="37" x14ac:dyDescent="0.2">
      <c r="A39" s="88" t="s">
        <v>894</v>
      </c>
      <c r="B39" s="88"/>
      <c r="C39" s="189" t="s">
        <v>895</v>
      </c>
      <c r="D39" s="135" t="s">
        <v>114</v>
      </c>
      <c r="E39" s="135" t="s">
        <v>154</v>
      </c>
      <c r="F39" s="143" t="s">
        <v>896</v>
      </c>
      <c r="G39" s="135" t="s">
        <v>898</v>
      </c>
      <c r="H39" s="189" t="s">
        <v>899</v>
      </c>
      <c r="I39" s="209">
        <v>42</v>
      </c>
      <c r="J39" s="88" t="s">
        <v>43</v>
      </c>
      <c r="K39" s="210">
        <v>753</v>
      </c>
      <c r="L39" s="210">
        <v>0</v>
      </c>
      <c r="M39" s="210">
        <v>17</v>
      </c>
      <c r="N39" s="144">
        <v>17</v>
      </c>
      <c r="O39" s="145">
        <v>12801</v>
      </c>
      <c r="P39" s="146">
        <v>612</v>
      </c>
      <c r="Q39" s="146">
        <v>3.35</v>
      </c>
      <c r="R39" s="148">
        <v>0</v>
      </c>
      <c r="S39" s="148">
        <v>2050.2000000000003</v>
      </c>
      <c r="T39" s="146">
        <v>0</v>
      </c>
      <c r="U39" s="145">
        <v>0</v>
      </c>
      <c r="V39" s="139"/>
      <c r="W39" s="145">
        <v>14851.2</v>
      </c>
      <c r="X39" s="146">
        <v>3400</v>
      </c>
      <c r="Y39" s="146">
        <v>0</v>
      </c>
      <c r="Z39" s="146">
        <v>0</v>
      </c>
      <c r="AA39" s="144">
        <v>0</v>
      </c>
      <c r="AB39" s="150" t="s">
        <v>44</v>
      </c>
      <c r="AC39" s="151">
        <v>4950</v>
      </c>
      <c r="AD39" s="145">
        <v>8350</v>
      </c>
    </row>
    <row r="40" spans="1:30" ht="25" x14ac:dyDescent="0.2">
      <c r="A40" s="88" t="s">
        <v>906</v>
      </c>
      <c r="B40" s="88"/>
      <c r="C40" s="189" t="s">
        <v>907</v>
      </c>
      <c r="D40" s="135" t="s">
        <v>114</v>
      </c>
      <c r="E40" s="135" t="s">
        <v>154</v>
      </c>
      <c r="F40" s="143" t="s">
        <v>896</v>
      </c>
      <c r="G40" s="135" t="s">
        <v>118</v>
      </c>
      <c r="H40" s="189" t="s">
        <v>119</v>
      </c>
      <c r="I40" s="209">
        <v>42</v>
      </c>
      <c r="J40" s="88" t="s">
        <v>43</v>
      </c>
      <c r="K40" s="210">
        <v>753</v>
      </c>
      <c r="L40" s="210">
        <v>3</v>
      </c>
      <c r="M40" s="210">
        <v>0</v>
      </c>
      <c r="N40" s="144">
        <v>3</v>
      </c>
      <c r="O40" s="181">
        <v>2259</v>
      </c>
      <c r="P40" s="146">
        <v>108</v>
      </c>
      <c r="Q40" s="146">
        <v>3.35</v>
      </c>
      <c r="R40" s="148">
        <v>0</v>
      </c>
      <c r="S40" s="148">
        <v>361.8</v>
      </c>
      <c r="T40" s="146">
        <v>0</v>
      </c>
      <c r="U40" s="145">
        <v>0</v>
      </c>
      <c r="V40" s="139"/>
      <c r="W40" s="145">
        <v>2620.8000000000002</v>
      </c>
      <c r="X40" s="146">
        <v>600</v>
      </c>
      <c r="Y40" s="146">
        <v>0</v>
      </c>
      <c r="Z40" s="146">
        <v>0</v>
      </c>
      <c r="AA40" s="144">
        <v>0</v>
      </c>
      <c r="AB40" s="150" t="s">
        <v>44</v>
      </c>
      <c r="AC40" s="151">
        <v>0</v>
      </c>
      <c r="AD40" s="145">
        <v>600</v>
      </c>
    </row>
    <row r="41" spans="1:30" ht="25" x14ac:dyDescent="0.2">
      <c r="A41" s="88" t="s">
        <v>906</v>
      </c>
      <c r="B41" s="88"/>
      <c r="C41" s="189" t="s">
        <v>907</v>
      </c>
      <c r="D41" s="135" t="s">
        <v>114</v>
      </c>
      <c r="E41" s="135" t="s">
        <v>154</v>
      </c>
      <c r="F41" s="143" t="s">
        <v>896</v>
      </c>
      <c r="G41" s="135" t="s">
        <v>898</v>
      </c>
      <c r="H41" s="189" t="s">
        <v>899</v>
      </c>
      <c r="I41" s="209">
        <v>42</v>
      </c>
      <c r="J41" s="88" t="s">
        <v>43</v>
      </c>
      <c r="K41" s="210">
        <v>753</v>
      </c>
      <c r="L41" s="210">
        <v>0</v>
      </c>
      <c r="M41" s="210">
        <v>3</v>
      </c>
      <c r="N41" s="144">
        <v>3</v>
      </c>
      <c r="O41" s="145">
        <v>2259</v>
      </c>
      <c r="P41" s="146">
        <v>108</v>
      </c>
      <c r="Q41" s="146">
        <v>3.35</v>
      </c>
      <c r="R41" s="148">
        <v>0</v>
      </c>
      <c r="S41" s="148">
        <v>361.8</v>
      </c>
      <c r="T41" s="146">
        <v>0</v>
      </c>
      <c r="U41" s="145">
        <v>0</v>
      </c>
      <c r="V41" s="139"/>
      <c r="W41" s="145">
        <v>2620.8000000000002</v>
      </c>
      <c r="X41" s="146">
        <v>600</v>
      </c>
      <c r="Y41" s="146">
        <v>0</v>
      </c>
      <c r="Z41" s="146">
        <v>0</v>
      </c>
      <c r="AA41" s="144">
        <v>0</v>
      </c>
      <c r="AB41" s="150" t="s">
        <v>44</v>
      </c>
      <c r="AC41" s="151">
        <v>0</v>
      </c>
      <c r="AD41" s="145">
        <v>600</v>
      </c>
    </row>
    <row r="42" spans="1:30" ht="25" x14ac:dyDescent="0.2">
      <c r="A42" s="88" t="s">
        <v>923</v>
      </c>
      <c r="B42" s="88"/>
      <c r="C42" s="189" t="s">
        <v>924</v>
      </c>
      <c r="D42" s="135" t="s">
        <v>114</v>
      </c>
      <c r="E42" s="135" t="s">
        <v>154</v>
      </c>
      <c r="F42" s="143" t="s">
        <v>896</v>
      </c>
      <c r="G42" s="143" t="s">
        <v>581</v>
      </c>
      <c r="H42" s="189" t="s">
        <v>570</v>
      </c>
      <c r="I42" s="209">
        <v>42</v>
      </c>
      <c r="J42" s="88" t="s">
        <v>43</v>
      </c>
      <c r="K42" s="210">
        <v>1200</v>
      </c>
      <c r="L42" s="210">
        <v>0</v>
      </c>
      <c r="M42" s="210">
        <v>18</v>
      </c>
      <c r="N42" s="144">
        <v>18</v>
      </c>
      <c r="O42" s="181">
        <v>21600</v>
      </c>
      <c r="P42" s="146">
        <v>648</v>
      </c>
      <c r="Q42" s="146">
        <v>3.35</v>
      </c>
      <c r="R42" s="148">
        <v>0</v>
      </c>
      <c r="S42" s="148">
        <v>2170.8000000000002</v>
      </c>
      <c r="T42" s="146">
        <v>0</v>
      </c>
      <c r="U42" s="145">
        <v>0</v>
      </c>
      <c r="V42" s="139" t="s">
        <v>44</v>
      </c>
      <c r="W42" s="145">
        <v>23770.799999999999</v>
      </c>
      <c r="X42" s="146">
        <v>3600</v>
      </c>
      <c r="Y42" s="146">
        <v>0</v>
      </c>
      <c r="Z42" s="146">
        <v>0</v>
      </c>
      <c r="AA42" s="144">
        <v>0</v>
      </c>
      <c r="AB42" s="150"/>
      <c r="AC42" s="151">
        <v>4950</v>
      </c>
      <c r="AD42" s="145">
        <v>8550</v>
      </c>
    </row>
    <row r="43" spans="1:30" ht="37" x14ac:dyDescent="0.2">
      <c r="A43" s="287" t="s">
        <v>927</v>
      </c>
      <c r="B43" s="287"/>
      <c r="C43" s="288" t="s">
        <v>928</v>
      </c>
      <c r="D43" s="250" t="s">
        <v>114</v>
      </c>
      <c r="E43" s="250" t="s">
        <v>154</v>
      </c>
      <c r="F43" s="158" t="s">
        <v>896</v>
      </c>
      <c r="G43" s="158" t="s">
        <v>581</v>
      </c>
      <c r="H43" s="288" t="s">
        <v>570</v>
      </c>
      <c r="I43" s="289">
        <v>42</v>
      </c>
      <c r="J43" s="287" t="s">
        <v>43</v>
      </c>
      <c r="K43" s="290">
        <v>1200</v>
      </c>
      <c r="L43" s="290">
        <v>0</v>
      </c>
      <c r="M43" s="290">
        <v>4</v>
      </c>
      <c r="N43" s="180">
        <v>4</v>
      </c>
      <c r="O43" s="181">
        <v>4800</v>
      </c>
      <c r="P43" s="182">
        <v>144</v>
      </c>
      <c r="Q43" s="182">
        <v>3.35</v>
      </c>
      <c r="R43" s="183">
        <v>0</v>
      </c>
      <c r="S43" s="183">
        <v>482.40000000000003</v>
      </c>
      <c r="T43" s="182">
        <v>0</v>
      </c>
      <c r="U43" s="181">
        <v>0</v>
      </c>
      <c r="V43" s="186" t="s">
        <v>44</v>
      </c>
      <c r="W43" s="181">
        <v>5282.4</v>
      </c>
      <c r="X43" s="182">
        <v>800</v>
      </c>
      <c r="Y43" s="182">
        <v>0</v>
      </c>
      <c r="Z43" s="182">
        <v>0</v>
      </c>
      <c r="AA43" s="180">
        <v>0</v>
      </c>
      <c r="AB43" s="187"/>
      <c r="AC43" s="280">
        <v>0</v>
      </c>
      <c r="AD43" s="181">
        <v>800</v>
      </c>
    </row>
    <row r="44" spans="1:30" x14ac:dyDescent="0.2">
      <c r="A44" s="88" t="s">
        <v>951</v>
      </c>
      <c r="B44" s="208"/>
      <c r="C44" s="208"/>
      <c r="D44" s="425" t="s">
        <v>951</v>
      </c>
      <c r="E44" s="425"/>
      <c r="F44" s="425"/>
      <c r="G44" s="425"/>
      <c r="H44" s="425"/>
      <c r="I44" s="425"/>
      <c r="J44" s="425"/>
      <c r="K44" s="425"/>
      <c r="L44" s="425"/>
      <c r="M44" s="425"/>
      <c r="N44" s="426">
        <f>SUM(N2:N43)</f>
        <v>695</v>
      </c>
      <c r="O44" s="425"/>
      <c r="P44" s="425"/>
      <c r="Q44" s="425"/>
      <c r="R44" s="425"/>
      <c r="S44" s="425"/>
      <c r="T44" s="425"/>
      <c r="U44" s="425"/>
      <c r="V44" s="425"/>
      <c r="W44" s="425"/>
      <c r="X44" s="425"/>
      <c r="Y44" s="425"/>
      <c r="Z44" s="425"/>
      <c r="AA44" s="425"/>
      <c r="AB44" s="425"/>
      <c r="AC44" s="425"/>
      <c r="AD44" s="427">
        <f>SUM(AD2:AD43)</f>
        <v>176247</v>
      </c>
    </row>
    <row r="45" spans="1:30" x14ac:dyDescent="0.2">
      <c r="A45" s="208"/>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row>
  </sheetData>
  <conditionalFormatting sqref="A1:AD43 A44">
    <cfRule type="cellIs" dxfId="30" priority="8" operator="equal">
      <formula>3495</formula>
    </cfRule>
  </conditionalFormatting>
  <conditionalFormatting sqref="G1">
    <cfRule type="containsText" dxfId="29" priority="11" operator="containsText" text="3">
      <formula>NOT(ISERROR(SEARCH("3",#REF!)))</formula>
    </cfRule>
  </conditionalFormatting>
  <conditionalFormatting sqref="G1:G43">
    <cfRule type="containsText" dxfId="28" priority="1" operator="containsText" text="3&#10;COURSE&#10;CODE">
      <formula>NOT(ISERROR(SEARCH("3
COURSE
CODE",#REF!)))</formula>
    </cfRule>
    <cfRule type="cellIs" dxfId="27" priority="2" operator="equal">
      <formula>3</formula>
    </cfRule>
  </conditionalFormatting>
  <conditionalFormatting sqref="H12">
    <cfRule type="containsText" dxfId="26" priority="4" operator="containsText" text="3&#10;COURSE&#10;CODE">
      <formula>NOT(ISERROR(SEARCH("3
COURSE
CODE",#REF!)))</formula>
    </cfRule>
    <cfRule type="cellIs" dxfId="25" priority="5" operator="equal">
      <formula>3</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99FA-04DC-AC4D-B4F3-03D082CAFA37}">
  <dimension ref="A1:V5"/>
  <sheetViews>
    <sheetView workbookViewId="0">
      <selection activeCell="V5" sqref="V5"/>
    </sheetView>
  </sheetViews>
  <sheetFormatPr baseColWidth="10" defaultRowHeight="16" x14ac:dyDescent="0.2"/>
  <sheetData>
    <row r="1" spans="1:22"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9" t="s">
        <v>22</v>
      </c>
      <c r="P1" s="11" t="s">
        <v>23</v>
      </c>
      <c r="Q1" s="11" t="s">
        <v>24</v>
      </c>
      <c r="R1" s="20" t="s">
        <v>25</v>
      </c>
      <c r="S1" s="21" t="s">
        <v>26</v>
      </c>
      <c r="T1" s="22" t="s">
        <v>27</v>
      </c>
      <c r="U1" s="23" t="s">
        <v>28</v>
      </c>
      <c r="V1" s="24" t="s">
        <v>29</v>
      </c>
    </row>
    <row r="2" spans="1:22" ht="37" x14ac:dyDescent="0.2">
      <c r="A2" s="40" t="s">
        <v>402</v>
      </c>
      <c r="B2" s="40"/>
      <c r="C2" s="49" t="s">
        <v>403</v>
      </c>
      <c r="D2" s="33" t="s">
        <v>38</v>
      </c>
      <c r="E2" s="135" t="s">
        <v>409</v>
      </c>
      <c r="F2" s="188" t="s">
        <v>410</v>
      </c>
      <c r="G2" s="188" t="s">
        <v>207</v>
      </c>
      <c r="H2" s="143" t="s">
        <v>208</v>
      </c>
      <c r="I2" s="136">
        <v>45</v>
      </c>
      <c r="J2" s="64" t="s">
        <v>43</v>
      </c>
      <c r="K2" s="41">
        <v>1200</v>
      </c>
      <c r="L2" s="144">
        <v>0</v>
      </c>
      <c r="M2" s="144">
        <v>17</v>
      </c>
      <c r="N2" s="144">
        <v>17</v>
      </c>
      <c r="O2" s="145">
        <v>3400</v>
      </c>
      <c r="P2" s="145">
        <v>14</v>
      </c>
      <c r="Q2" s="145">
        <v>550</v>
      </c>
      <c r="R2" s="144">
        <v>7700</v>
      </c>
      <c r="S2" s="185" t="s">
        <v>411</v>
      </c>
      <c r="T2" s="144">
        <v>0</v>
      </c>
      <c r="U2" s="144"/>
      <c r="V2" s="145">
        <v>11100</v>
      </c>
    </row>
    <row r="3" spans="1:22" ht="37" x14ac:dyDescent="0.2">
      <c r="A3" s="44" t="s">
        <v>823</v>
      </c>
      <c r="B3" s="44"/>
      <c r="C3" s="45" t="s">
        <v>384</v>
      </c>
      <c r="D3" s="161" t="s">
        <v>38</v>
      </c>
      <c r="E3" s="161" t="s">
        <v>409</v>
      </c>
      <c r="F3" s="163" t="s">
        <v>863</v>
      </c>
      <c r="G3" s="163" t="s">
        <v>207</v>
      </c>
      <c r="H3" s="163" t="s">
        <v>208</v>
      </c>
      <c r="I3" s="164">
        <v>45</v>
      </c>
      <c r="J3" s="44" t="s">
        <v>43</v>
      </c>
      <c r="K3" s="70">
        <v>1200</v>
      </c>
      <c r="L3" s="165">
        <v>0</v>
      </c>
      <c r="M3" s="165">
        <v>0</v>
      </c>
      <c r="N3" s="165">
        <v>0</v>
      </c>
      <c r="O3" s="170">
        <v>0</v>
      </c>
      <c r="P3" s="170">
        <v>0</v>
      </c>
      <c r="Q3" s="170">
        <v>750</v>
      </c>
      <c r="R3" s="165">
        <v>0</v>
      </c>
      <c r="S3" s="172" t="s">
        <v>864</v>
      </c>
      <c r="T3" s="173">
        <v>0</v>
      </c>
      <c r="U3" s="173"/>
      <c r="V3" s="170">
        <v>0</v>
      </c>
    </row>
    <row r="4" spans="1:22" x14ac:dyDescent="0.2">
      <c r="A4" s="208" t="s">
        <v>951</v>
      </c>
      <c r="B4" s="208"/>
      <c r="C4" s="208"/>
      <c r="D4" s="208"/>
      <c r="E4" s="208"/>
      <c r="F4" s="208"/>
      <c r="G4" s="208"/>
      <c r="H4" s="208"/>
      <c r="I4" s="208"/>
      <c r="J4" s="208"/>
      <c r="K4" s="208"/>
      <c r="L4" s="208"/>
      <c r="M4" s="208"/>
      <c r="N4" s="208"/>
      <c r="O4" s="208"/>
      <c r="P4" s="208"/>
      <c r="Q4" s="208"/>
      <c r="R4" s="208"/>
      <c r="S4" s="208"/>
      <c r="T4" s="208"/>
      <c r="U4" s="208"/>
      <c r="V4" s="215">
        <f>SUM(V2:V3)</f>
        <v>11100</v>
      </c>
    </row>
    <row r="5" spans="1:22" x14ac:dyDescent="0.2">
      <c r="A5" s="208"/>
      <c r="B5" s="208"/>
      <c r="C5" s="208"/>
      <c r="D5" s="208"/>
      <c r="E5" s="208"/>
      <c r="F5" s="208"/>
      <c r="G5" s="208"/>
      <c r="H5" s="208"/>
      <c r="I5" s="208"/>
      <c r="J5" s="208"/>
      <c r="K5" s="208"/>
      <c r="L5" s="208"/>
      <c r="M5" s="208"/>
      <c r="N5" s="208"/>
      <c r="O5" s="208"/>
      <c r="P5" s="208"/>
      <c r="Q5" s="208"/>
      <c r="R5" s="208"/>
      <c r="S5" s="208"/>
      <c r="T5" s="208"/>
      <c r="U5" s="208"/>
      <c r="V5" s="208"/>
    </row>
  </sheetData>
  <conditionalFormatting sqref="A1:V3">
    <cfRule type="cellIs" dxfId="24" priority="4" operator="equal">
      <formula>3495</formula>
    </cfRule>
  </conditionalFormatting>
  <conditionalFormatting sqref="G1">
    <cfRule type="containsText" dxfId="23" priority="7" operator="containsText" text="3">
      <formula>NOT(ISERROR(SEARCH("3",#REF!)))</formula>
    </cfRule>
  </conditionalFormatting>
  <conditionalFormatting sqref="G1:G3">
    <cfRule type="cellIs" dxfId="22" priority="1" operator="equal">
      <formula>3</formula>
    </cfRule>
    <cfRule type="containsText" dxfId="21" priority="2" operator="containsText" text="3&#10;COURSE&#10;CODE">
      <formula>NOT(ISERROR(SEARCH("3
COURSE
CODE",#REF!)))</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0EA0-4EC5-1C4C-BB19-35925A65D884}">
  <dimension ref="A1:X14"/>
  <sheetViews>
    <sheetView topLeftCell="A6" workbookViewId="0">
      <selection activeCell="A13" sqref="A13:X13"/>
    </sheetView>
  </sheetViews>
  <sheetFormatPr baseColWidth="10" defaultRowHeight="16" x14ac:dyDescent="0.2"/>
  <sheetData>
    <row r="1" spans="1:24" ht="86" thickBot="1" x14ac:dyDescent="0.25">
      <c r="A1" s="1" t="s">
        <v>1027</v>
      </c>
      <c r="B1" s="1" t="s">
        <v>0</v>
      </c>
      <c r="C1" s="2" t="s">
        <v>1028</v>
      </c>
      <c r="D1" s="3" t="s">
        <v>1</v>
      </c>
      <c r="E1" s="3" t="s">
        <v>2</v>
      </c>
      <c r="F1" s="4" t="s">
        <v>3</v>
      </c>
      <c r="G1" s="4" t="s">
        <v>4</v>
      </c>
      <c r="H1" s="4" t="s">
        <v>5</v>
      </c>
      <c r="I1" s="5" t="s">
        <v>6</v>
      </c>
      <c r="J1" s="6" t="s">
        <v>7</v>
      </c>
      <c r="K1" s="7" t="s">
        <v>8</v>
      </c>
      <c r="L1" s="8" t="s">
        <v>9</v>
      </c>
      <c r="M1" s="8" t="s">
        <v>10</v>
      </c>
      <c r="N1" s="9" t="s">
        <v>11</v>
      </c>
      <c r="O1" s="10" t="s">
        <v>12</v>
      </c>
      <c r="P1" s="11" t="s">
        <v>13</v>
      </c>
      <c r="Q1" s="12" t="s">
        <v>14</v>
      </c>
      <c r="R1" s="13" t="s">
        <v>15</v>
      </c>
      <c r="S1" s="14" t="s">
        <v>16</v>
      </c>
      <c r="T1" s="13" t="s">
        <v>17</v>
      </c>
      <c r="U1" s="15" t="s">
        <v>18</v>
      </c>
      <c r="V1" s="16" t="s">
        <v>19</v>
      </c>
      <c r="W1" s="17" t="s">
        <v>20</v>
      </c>
      <c r="X1" s="18" t="s">
        <v>21</v>
      </c>
    </row>
    <row r="2" spans="1:24" ht="61" x14ac:dyDescent="0.2">
      <c r="A2" s="40" t="s">
        <v>50</v>
      </c>
      <c r="B2" s="40" t="s">
        <v>51</v>
      </c>
      <c r="C2" s="49" t="s">
        <v>52</v>
      </c>
      <c r="D2" s="135" t="s">
        <v>53</v>
      </c>
      <c r="E2" s="135" t="s">
        <v>54</v>
      </c>
      <c r="F2" s="143" t="s">
        <v>55</v>
      </c>
      <c r="G2" s="143" t="s">
        <v>56</v>
      </c>
      <c r="H2" s="143" t="s">
        <v>57</v>
      </c>
      <c r="I2" s="136">
        <v>56</v>
      </c>
      <c r="J2" s="40" t="s">
        <v>58</v>
      </c>
      <c r="K2" s="41">
        <v>585</v>
      </c>
      <c r="L2" s="144">
        <v>0</v>
      </c>
      <c r="M2" s="144">
        <v>18</v>
      </c>
      <c r="N2" s="144">
        <v>18</v>
      </c>
      <c r="O2" s="145">
        <v>10530</v>
      </c>
      <c r="P2" s="146">
        <v>46</v>
      </c>
      <c r="Q2" s="146">
        <v>98</v>
      </c>
      <c r="R2" s="147">
        <v>0.4</v>
      </c>
      <c r="S2" s="148">
        <v>1803.2</v>
      </c>
      <c r="T2" s="149" t="s">
        <v>59</v>
      </c>
      <c r="U2" s="146">
        <v>200</v>
      </c>
      <c r="V2" s="145">
        <v>3600</v>
      </c>
      <c r="W2" s="139" t="s">
        <v>60</v>
      </c>
      <c r="X2" s="145">
        <v>15933.2</v>
      </c>
    </row>
    <row r="3" spans="1:24" ht="25" x14ac:dyDescent="0.2">
      <c r="A3" s="40" t="s">
        <v>50</v>
      </c>
      <c r="B3" s="40" t="s">
        <v>51</v>
      </c>
      <c r="C3" s="49" t="s">
        <v>62</v>
      </c>
      <c r="D3" s="135" t="s">
        <v>53</v>
      </c>
      <c r="E3" s="135" t="s">
        <v>63</v>
      </c>
      <c r="F3" s="143" t="s">
        <v>64</v>
      </c>
      <c r="G3" s="143" t="s">
        <v>65</v>
      </c>
      <c r="H3" s="143" t="s">
        <v>66</v>
      </c>
      <c r="I3" s="136">
        <v>56</v>
      </c>
      <c r="J3" s="40" t="s">
        <v>58</v>
      </c>
      <c r="K3" s="41">
        <v>585</v>
      </c>
      <c r="L3" s="144">
        <v>0</v>
      </c>
      <c r="M3" s="144">
        <v>18</v>
      </c>
      <c r="N3" s="144">
        <v>18</v>
      </c>
      <c r="O3" s="145">
        <v>10530</v>
      </c>
      <c r="P3" s="146">
        <v>24</v>
      </c>
      <c r="Q3" s="146">
        <v>138</v>
      </c>
      <c r="R3" s="147">
        <v>0.4</v>
      </c>
      <c r="S3" s="148">
        <v>1324.8000000000002</v>
      </c>
      <c r="T3" s="149" t="s">
        <v>67</v>
      </c>
      <c r="U3" s="146">
        <v>200</v>
      </c>
      <c r="V3" s="145">
        <v>3600</v>
      </c>
      <c r="W3" s="139" t="s">
        <v>68</v>
      </c>
      <c r="X3" s="145">
        <v>15454.8</v>
      </c>
    </row>
    <row r="4" spans="1:24" ht="37" x14ac:dyDescent="0.2">
      <c r="A4" s="40" t="s">
        <v>70</v>
      </c>
      <c r="B4" s="40"/>
      <c r="C4" s="49" t="s">
        <v>71</v>
      </c>
      <c r="D4" s="143" t="s">
        <v>53</v>
      </c>
      <c r="E4" s="143" t="s">
        <v>54</v>
      </c>
      <c r="F4" s="143" t="s">
        <v>55</v>
      </c>
      <c r="G4" s="143" t="s">
        <v>72</v>
      </c>
      <c r="H4" s="143" t="s">
        <v>73</v>
      </c>
      <c r="I4" s="153">
        <v>45</v>
      </c>
      <c r="J4" s="49" t="s">
        <v>58</v>
      </c>
      <c r="K4" s="41">
        <v>585</v>
      </c>
      <c r="L4" s="144">
        <v>15</v>
      </c>
      <c r="M4" s="144">
        <v>0</v>
      </c>
      <c r="N4" s="144">
        <v>15</v>
      </c>
      <c r="O4" s="145">
        <v>8775</v>
      </c>
      <c r="P4" s="146">
        <v>18</v>
      </c>
      <c r="Q4" s="146">
        <v>98</v>
      </c>
      <c r="R4" s="147">
        <v>0.4</v>
      </c>
      <c r="S4" s="147">
        <v>705.6</v>
      </c>
      <c r="T4" s="149" t="s">
        <v>74</v>
      </c>
      <c r="U4" s="145">
        <v>200</v>
      </c>
      <c r="V4" s="145">
        <v>3000</v>
      </c>
      <c r="W4" s="154" t="s">
        <v>75</v>
      </c>
      <c r="X4" s="145">
        <v>12480.6</v>
      </c>
    </row>
    <row r="5" spans="1:24" ht="37" x14ac:dyDescent="0.2">
      <c r="A5" s="40" t="s">
        <v>70</v>
      </c>
      <c r="B5" s="40"/>
      <c r="C5" s="49" t="s">
        <v>71</v>
      </c>
      <c r="D5" s="143" t="s">
        <v>53</v>
      </c>
      <c r="E5" s="143" t="s">
        <v>54</v>
      </c>
      <c r="F5" s="143" t="s">
        <v>55</v>
      </c>
      <c r="G5" s="143" t="s">
        <v>77</v>
      </c>
      <c r="H5" s="143" t="s">
        <v>78</v>
      </c>
      <c r="I5" s="153">
        <v>45</v>
      </c>
      <c r="J5" s="49" t="s">
        <v>58</v>
      </c>
      <c r="K5" s="41">
        <v>585</v>
      </c>
      <c r="L5" s="144">
        <v>15</v>
      </c>
      <c r="M5" s="144">
        <v>0</v>
      </c>
      <c r="N5" s="144">
        <v>15</v>
      </c>
      <c r="O5" s="145">
        <v>8775</v>
      </c>
      <c r="P5" s="146">
        <v>18</v>
      </c>
      <c r="Q5" s="146">
        <v>98</v>
      </c>
      <c r="R5" s="147">
        <v>0.4</v>
      </c>
      <c r="S5" s="147">
        <v>705.6</v>
      </c>
      <c r="T5" s="155" t="s">
        <v>79</v>
      </c>
      <c r="U5" s="145">
        <v>200</v>
      </c>
      <c r="V5" s="145">
        <v>3000</v>
      </c>
      <c r="W5" s="154" t="s">
        <v>80</v>
      </c>
      <c r="X5" s="145">
        <v>12480.6</v>
      </c>
    </row>
    <row r="6" spans="1:24" ht="121" x14ac:dyDescent="0.2">
      <c r="A6" s="40" t="s">
        <v>70</v>
      </c>
      <c r="B6" s="40"/>
      <c r="C6" s="49" t="s">
        <v>71</v>
      </c>
      <c r="D6" s="143" t="s">
        <v>53</v>
      </c>
      <c r="E6" s="143" t="s">
        <v>54</v>
      </c>
      <c r="F6" s="143" t="s">
        <v>55</v>
      </c>
      <c r="G6" s="143" t="s">
        <v>82</v>
      </c>
      <c r="H6" s="143" t="s">
        <v>83</v>
      </c>
      <c r="I6" s="153">
        <v>45</v>
      </c>
      <c r="J6" s="49" t="s">
        <v>58</v>
      </c>
      <c r="K6" s="41">
        <v>585</v>
      </c>
      <c r="L6" s="144">
        <v>0</v>
      </c>
      <c r="M6" s="144">
        <v>21</v>
      </c>
      <c r="N6" s="144">
        <v>21</v>
      </c>
      <c r="O6" s="145">
        <v>12285</v>
      </c>
      <c r="P6" s="146">
        <v>38</v>
      </c>
      <c r="Q6" s="146">
        <v>98</v>
      </c>
      <c r="R6" s="147">
        <v>0.4</v>
      </c>
      <c r="S6" s="147">
        <v>1489.6000000000001</v>
      </c>
      <c r="T6" s="143" t="s">
        <v>84</v>
      </c>
      <c r="U6" s="145">
        <v>100</v>
      </c>
      <c r="V6" s="145">
        <v>2100</v>
      </c>
      <c r="W6" s="137" t="s">
        <v>85</v>
      </c>
      <c r="X6" s="145">
        <v>15874.6</v>
      </c>
    </row>
    <row r="7" spans="1:24" ht="37" x14ac:dyDescent="0.2">
      <c r="A7" s="40" t="s">
        <v>70</v>
      </c>
      <c r="B7" s="40"/>
      <c r="C7" s="49" t="s">
        <v>71</v>
      </c>
      <c r="D7" s="135" t="s">
        <v>53</v>
      </c>
      <c r="E7" s="135" t="s">
        <v>54</v>
      </c>
      <c r="F7" s="143" t="s">
        <v>88</v>
      </c>
      <c r="G7" s="143" t="s">
        <v>77</v>
      </c>
      <c r="H7" s="143" t="s">
        <v>89</v>
      </c>
      <c r="I7" s="136">
        <v>45</v>
      </c>
      <c r="J7" s="40" t="s">
        <v>58</v>
      </c>
      <c r="K7" s="41">
        <v>585</v>
      </c>
      <c r="L7" s="144">
        <v>0</v>
      </c>
      <c r="M7" s="144">
        <v>19</v>
      </c>
      <c r="N7" s="144">
        <v>19</v>
      </c>
      <c r="O7" s="145">
        <v>11115</v>
      </c>
      <c r="P7" s="146">
        <v>38</v>
      </c>
      <c r="Q7" s="146">
        <v>140</v>
      </c>
      <c r="R7" s="147">
        <v>0.4</v>
      </c>
      <c r="S7" s="148">
        <v>2128</v>
      </c>
      <c r="T7" s="155" t="s">
        <v>90</v>
      </c>
      <c r="U7" s="146">
        <v>200</v>
      </c>
      <c r="V7" s="145">
        <v>3800</v>
      </c>
      <c r="W7" s="139" t="s">
        <v>91</v>
      </c>
      <c r="X7" s="145">
        <v>17043</v>
      </c>
    </row>
    <row r="8" spans="1:24" ht="73" x14ac:dyDescent="0.2">
      <c r="A8" s="40" t="s">
        <v>70</v>
      </c>
      <c r="B8" s="40"/>
      <c r="C8" s="49" t="s">
        <v>71</v>
      </c>
      <c r="D8" s="135" t="s">
        <v>53</v>
      </c>
      <c r="E8" s="135" t="s">
        <v>54</v>
      </c>
      <c r="F8" s="143" t="s">
        <v>88</v>
      </c>
      <c r="G8" s="143" t="s">
        <v>93</v>
      </c>
      <c r="H8" s="143" t="s">
        <v>94</v>
      </c>
      <c r="I8" s="136">
        <v>56</v>
      </c>
      <c r="J8" s="40" t="s">
        <v>58</v>
      </c>
      <c r="K8" s="41">
        <v>585</v>
      </c>
      <c r="L8" s="144">
        <v>0</v>
      </c>
      <c r="M8" s="144">
        <v>23</v>
      </c>
      <c r="N8" s="144">
        <v>23</v>
      </c>
      <c r="O8" s="145">
        <v>13455</v>
      </c>
      <c r="P8" s="146">
        <v>46</v>
      </c>
      <c r="Q8" s="146">
        <v>140</v>
      </c>
      <c r="R8" s="147">
        <v>0.4</v>
      </c>
      <c r="S8" s="148">
        <v>2576</v>
      </c>
      <c r="T8" s="155" t="s">
        <v>95</v>
      </c>
      <c r="U8" s="146">
        <v>0</v>
      </c>
      <c r="V8" s="145">
        <v>0</v>
      </c>
      <c r="W8" s="139" t="s">
        <v>44</v>
      </c>
      <c r="X8" s="145">
        <v>16031</v>
      </c>
    </row>
    <row r="9" spans="1:24" ht="25" x14ac:dyDescent="0.2">
      <c r="A9" s="40" t="s">
        <v>70</v>
      </c>
      <c r="B9" s="40"/>
      <c r="C9" s="49" t="s">
        <v>71</v>
      </c>
      <c r="D9" s="135" t="s">
        <v>53</v>
      </c>
      <c r="E9" s="135" t="s">
        <v>54</v>
      </c>
      <c r="F9" s="143" t="s">
        <v>97</v>
      </c>
      <c r="G9" s="157" t="s">
        <v>65</v>
      </c>
      <c r="H9" s="143" t="s">
        <v>66</v>
      </c>
      <c r="I9" s="136">
        <v>56</v>
      </c>
      <c r="J9" s="40" t="s">
        <v>58</v>
      </c>
      <c r="K9" s="41">
        <v>585</v>
      </c>
      <c r="L9" s="144">
        <v>0</v>
      </c>
      <c r="M9" s="144">
        <v>17</v>
      </c>
      <c r="N9" s="144">
        <v>17</v>
      </c>
      <c r="O9" s="145">
        <v>9945</v>
      </c>
      <c r="P9" s="146">
        <v>24</v>
      </c>
      <c r="Q9" s="146">
        <v>147</v>
      </c>
      <c r="R9" s="148">
        <v>0.4</v>
      </c>
      <c r="S9" s="147">
        <v>1411.2</v>
      </c>
      <c r="T9" s="149" t="s">
        <v>98</v>
      </c>
      <c r="U9" s="146">
        <v>200</v>
      </c>
      <c r="V9" s="145">
        <v>3400</v>
      </c>
      <c r="W9" s="139" t="s">
        <v>99</v>
      </c>
      <c r="X9" s="145">
        <v>14756.2</v>
      </c>
    </row>
    <row r="10" spans="1:24" ht="37" x14ac:dyDescent="0.2">
      <c r="A10" s="40" t="s">
        <v>70</v>
      </c>
      <c r="B10" s="40"/>
      <c r="C10" s="49" t="s">
        <v>71</v>
      </c>
      <c r="D10" s="135" t="s">
        <v>53</v>
      </c>
      <c r="E10" s="135" t="s">
        <v>63</v>
      </c>
      <c r="F10" s="143" t="s">
        <v>64</v>
      </c>
      <c r="G10" s="143" t="s">
        <v>101</v>
      </c>
      <c r="H10" s="143" t="s">
        <v>102</v>
      </c>
      <c r="I10" s="136">
        <v>45</v>
      </c>
      <c r="J10" s="40" t="s">
        <v>58</v>
      </c>
      <c r="K10" s="41">
        <v>585</v>
      </c>
      <c r="L10" s="144">
        <v>21</v>
      </c>
      <c r="M10" s="144">
        <v>0</v>
      </c>
      <c r="N10" s="144">
        <v>21</v>
      </c>
      <c r="O10" s="145">
        <v>12285</v>
      </c>
      <c r="P10" s="146">
        <v>18</v>
      </c>
      <c r="Q10" s="146">
        <v>138</v>
      </c>
      <c r="R10" s="147">
        <v>0.4</v>
      </c>
      <c r="S10" s="148">
        <v>993.6</v>
      </c>
      <c r="T10" s="155" t="s">
        <v>103</v>
      </c>
      <c r="U10" s="146">
        <v>75</v>
      </c>
      <c r="V10" s="145">
        <v>1575</v>
      </c>
      <c r="W10" s="139" t="s">
        <v>104</v>
      </c>
      <c r="X10" s="145">
        <v>14853.6</v>
      </c>
    </row>
    <row r="11" spans="1:24" ht="49" x14ac:dyDescent="0.2">
      <c r="A11" s="40" t="s">
        <v>107</v>
      </c>
      <c r="B11" s="40"/>
      <c r="C11" s="88" t="s">
        <v>108</v>
      </c>
      <c r="D11" s="135" t="s">
        <v>53</v>
      </c>
      <c r="E11" s="135" t="s">
        <v>63</v>
      </c>
      <c r="F11" s="143" t="s">
        <v>64</v>
      </c>
      <c r="G11" s="158" t="s">
        <v>65</v>
      </c>
      <c r="H11" s="143" t="s">
        <v>66</v>
      </c>
      <c r="I11" s="136">
        <v>56</v>
      </c>
      <c r="J11" s="40" t="s">
        <v>58</v>
      </c>
      <c r="K11" s="41">
        <v>585</v>
      </c>
      <c r="L11" s="144">
        <v>25</v>
      </c>
      <c r="M11" s="144">
        <v>0</v>
      </c>
      <c r="N11" s="144">
        <v>25</v>
      </c>
      <c r="O11" s="145">
        <v>14625</v>
      </c>
      <c r="P11" s="146">
        <v>24</v>
      </c>
      <c r="Q11" s="146">
        <v>138</v>
      </c>
      <c r="R11" s="147">
        <v>0.4</v>
      </c>
      <c r="S11" s="148">
        <v>1324.8000000000002</v>
      </c>
      <c r="T11" s="149" t="s">
        <v>109</v>
      </c>
      <c r="U11" s="146">
        <v>200</v>
      </c>
      <c r="V11" s="145">
        <v>5000</v>
      </c>
      <c r="W11" s="139" t="s">
        <v>110</v>
      </c>
      <c r="X11" s="145">
        <v>20949.8</v>
      </c>
    </row>
    <row r="12" spans="1:24" ht="61" x14ac:dyDescent="0.2">
      <c r="A12" s="40" t="s">
        <v>881</v>
      </c>
      <c r="B12" s="40"/>
      <c r="C12" s="49" t="s">
        <v>882</v>
      </c>
      <c r="D12" s="135" t="s">
        <v>53</v>
      </c>
      <c r="E12" s="135" t="s">
        <v>54</v>
      </c>
      <c r="F12" s="143" t="s">
        <v>88</v>
      </c>
      <c r="G12" s="143" t="s">
        <v>883</v>
      </c>
      <c r="H12" s="143" t="s">
        <v>884</v>
      </c>
      <c r="I12" s="136">
        <v>45</v>
      </c>
      <c r="J12" s="40" t="s">
        <v>262</v>
      </c>
      <c r="K12" s="41">
        <v>585</v>
      </c>
      <c r="L12" s="144">
        <v>0</v>
      </c>
      <c r="M12" s="144">
        <v>0</v>
      </c>
      <c r="N12" s="144">
        <v>0</v>
      </c>
      <c r="O12" s="145">
        <v>0</v>
      </c>
      <c r="P12" s="146">
        <v>0</v>
      </c>
      <c r="Q12" s="146">
        <v>140</v>
      </c>
      <c r="R12" s="147">
        <v>0.4</v>
      </c>
      <c r="S12" s="148">
        <v>0</v>
      </c>
      <c r="T12" s="138" t="s">
        <v>885</v>
      </c>
      <c r="U12" s="145">
        <v>0</v>
      </c>
      <c r="V12" s="145">
        <v>0</v>
      </c>
      <c r="W12" s="154" t="s">
        <v>886</v>
      </c>
      <c r="X12" s="145">
        <v>0</v>
      </c>
    </row>
    <row r="13" spans="1:24" x14ac:dyDescent="0.2">
      <c r="A13" s="425" t="s">
        <v>951</v>
      </c>
      <c r="B13" s="425"/>
      <c r="C13" s="425"/>
      <c r="D13" s="425"/>
      <c r="E13" s="425"/>
      <c r="F13" s="425"/>
      <c r="G13" s="425"/>
      <c r="H13" s="425"/>
      <c r="I13" s="425"/>
      <c r="J13" s="425"/>
      <c r="K13" s="425"/>
      <c r="L13" s="425"/>
      <c r="M13" s="425"/>
      <c r="N13" s="426">
        <f>SUM(N2:N12)</f>
        <v>192</v>
      </c>
      <c r="O13" s="425"/>
      <c r="P13" s="425"/>
      <c r="Q13" s="425"/>
      <c r="R13" s="425"/>
      <c r="S13" s="425"/>
      <c r="T13" s="425"/>
      <c r="U13" s="425"/>
      <c r="V13" s="425"/>
      <c r="W13" s="425"/>
      <c r="X13" s="427">
        <f>SUM(X2:X12)</f>
        <v>155857.4</v>
      </c>
    </row>
    <row r="14" spans="1:24" x14ac:dyDescent="0.2">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row>
  </sheetData>
  <conditionalFormatting sqref="A1:X12">
    <cfRule type="cellIs" dxfId="20" priority="4" operator="equal">
      <formula>3495</formula>
    </cfRule>
  </conditionalFormatting>
  <conditionalFormatting sqref="G1 G11">
    <cfRule type="containsText" dxfId="19" priority="7" operator="containsText" text="3">
      <formula>NOT(ISERROR(SEARCH("3",#REF!)))</formula>
    </cfRule>
  </conditionalFormatting>
  <conditionalFormatting sqref="G1:G8">
    <cfRule type="cellIs" dxfId="18" priority="5" operator="equal">
      <formula>3</formula>
    </cfRule>
    <cfRule type="containsText" dxfId="17" priority="6" operator="containsText" text="3&#10;COURSE&#10;CODE">
      <formula>NOT(ISERROR(SEARCH("3
COURSE
CODE",#REF!)))</formula>
    </cfRule>
  </conditionalFormatting>
  <conditionalFormatting sqref="G10:G12">
    <cfRule type="cellIs" dxfId="16" priority="1" operator="equal">
      <formula>3</formula>
    </cfRule>
    <cfRule type="containsText" dxfId="15" priority="2" operator="containsText" text="3&#10;COURSE&#10;CODE">
      <formula>NOT(ISERROR(SEARCH("3
COURSE
CODE",#REF!)))</formula>
    </cfRule>
  </conditionalFormatting>
  <pageMargins left="0.7" right="0.7" top="0.75" bottom="0.75" header="0.3" footer="0.3"/>
  <drawing r:id="rId1"/>
</worksheet>
</file>

<file path=docMetadata/LabelInfo.xml><?xml version="1.0" encoding="utf-8"?>
<clbl:labelList xmlns:clbl="http://schemas.microsoft.com/office/2020/mipLabelMetadata">
  <clbl:label id="{ff43d531-13d9-421a-948b-78aaf4eac418}" enabled="1" method="Standard" siteId="{043c5d87-8370-464f-af11-0c9b9db80d8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C6 Approved Programs</vt:lpstr>
      <vt:lpstr>Partner Summary</vt:lpstr>
      <vt:lpstr>DDSB</vt:lpstr>
      <vt:lpstr>PVNC</vt:lpstr>
      <vt:lpstr>TLD</vt:lpstr>
      <vt:lpstr>KPR</vt:lpstr>
      <vt:lpstr>DCDSB</vt:lpstr>
      <vt:lpstr>York</vt:lpstr>
      <vt:lpstr>Loyalist</vt:lpstr>
      <vt:lpstr>Fleming</vt:lpstr>
      <vt:lpstr>Durham College</vt:lpstr>
      <vt:lpstr>OYAP Misc.</vt:lpstr>
      <vt:lpstr>F and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Hughes</dc:creator>
  <cp:lastModifiedBy>Stephen Hughes</cp:lastModifiedBy>
  <dcterms:created xsi:type="dcterms:W3CDTF">2025-02-20T15:15:04Z</dcterms:created>
  <dcterms:modified xsi:type="dcterms:W3CDTF">2025-06-20T17:51:43Z</dcterms:modified>
</cp:coreProperties>
</file>